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INTRODUCTION" sheetId="1" r:id="rId1"/>
    <sheet name=" COSTS PER ACRE - USER INPUT" sheetId="2" r:id="rId2"/>
    <sheet name="COSTS PER ACRE - OUTPUT" sheetId="3" r:id="rId3"/>
    <sheet name="MONTHLY COSTS - OUTPUT" sheetId="4" r:id="rId4"/>
    <sheet name="RANGING ANALYSIS" sheetId="5" r:id="rId5"/>
  </sheets>
  <externalReferences>
    <externalReference r:id="rId8"/>
  </externalReferences>
  <definedNames>
    <definedName name="Commodity_Name">#REF!</definedName>
    <definedName name="County_Region" localSheetId="1">' COSTS PER ACRE - USER INPUT'!$A$3</definedName>
    <definedName name="County_Region" localSheetId="2">' COSTS PER ACRE - USER INPUT'!$A$3</definedName>
    <definedName name="County_Region" localSheetId="0">'INTRODUCTION'!$A$3</definedName>
    <definedName name="County_Region">#REF!</definedName>
    <definedName name="Cultural_Costs" localSheetId="1">' COSTS PER ACRE - USER INPUT'!#REF!</definedName>
    <definedName name="Cultural_Costs" localSheetId="2">' COSTS PER ACRE - USER INPUT'!#REF!</definedName>
    <definedName name="Cultural_Costs" localSheetId="0">'[1] COSTS PER ACRE - USER INPUT'!#REF!</definedName>
    <definedName name="Cultural_Costs">#REF!</definedName>
    <definedName name="Establish_Yields_Per_Acre">#REF!</definedName>
    <definedName name="Establishment_costs">#REF!</definedName>
    <definedName name="Harvest_Costs" localSheetId="1">' COSTS PER ACRE - USER INPUT'!#REF!</definedName>
    <definedName name="Harvest_Costs" localSheetId="2">' COSTS PER ACRE - USER INPUT'!#REF!</definedName>
    <definedName name="Harvest_Costs" localSheetId="0">'[1] COSTS PER ACRE - USER INPUT'!#REF!</definedName>
    <definedName name="Harvest_Costs">#REF!</definedName>
    <definedName name="Harvset_Costs" localSheetId="1">' COSTS PER ACRE - USER INPUT'!#REF!</definedName>
    <definedName name="Harvset_Costs" localSheetId="2">' COSTS PER ACRE - USER INPUT'!#REF!</definedName>
    <definedName name="Harvset_Costs" localSheetId="0">'[1] COSTS PER ACRE - USER INPUT'!#REF!</definedName>
    <definedName name="Harvset_Costs">#REF!</definedName>
    <definedName name="Interes_Costs" localSheetId="1">' COSTS PER ACRE - USER INPUT'!#REF!</definedName>
    <definedName name="Interes_Costs" localSheetId="2">' COSTS PER ACRE - USER INPUT'!#REF!</definedName>
    <definedName name="Interes_Costs" localSheetId="0">'[1] COSTS PER ACRE - USER INPUT'!#REF!</definedName>
    <definedName name="Interes_Costs">#REF!</definedName>
    <definedName name="Price">#REF!</definedName>
    <definedName name="_xlnm.Print_Area" localSheetId="1">' COSTS PER ACRE - USER INPUT'!$A$1:$R$64</definedName>
    <definedName name="_xlnm.Print_Area" localSheetId="2">'COSTS PER ACRE - OUTPUT'!$A$1:$F$46</definedName>
    <definedName name="_xlnm.Print_Area" localSheetId="3">'MONTHLY COSTS - OUTPUT'!$A$1:$N$39</definedName>
    <definedName name="_xlnm.Print_Area" localSheetId="4">'RANGING ANALYSIS'!$A$23:$H$87</definedName>
    <definedName name="SACRAMENTO_VALLEY___2004" localSheetId="1">' COSTS PER ACRE - USER INPUT'!$A$3</definedName>
    <definedName name="SACRAMENTO_VALLEY___2004" localSheetId="2">' COSTS PER ACRE - USER INPUT'!$A$3</definedName>
    <definedName name="SACRAMENTO_VALLEY___2004">#REF!</definedName>
    <definedName name="Total_Cash_Costs" localSheetId="1">' COSTS PER ACRE - USER INPUT'!#REF!</definedName>
    <definedName name="Total_Cash_Costs" localSheetId="2">' COSTS PER ACRE - USER INPUT'!#REF!</definedName>
    <definedName name="Total_Cash_Costs" localSheetId="0">'[1] COSTS PER ACRE - USER INPUT'!#REF!</definedName>
    <definedName name="Total_Cash_Costs">#REF!</definedName>
    <definedName name="Total_Cash_Overhead" localSheetId="1">' COSTS PER ACRE - USER INPUT'!#REF!</definedName>
    <definedName name="Total_Cash_Overhead" localSheetId="2">' COSTS PER ACRE - USER INPUT'!#REF!</definedName>
    <definedName name="Total_Cash_Overhead" localSheetId="0">'[1] COSTS PER ACRE - USER INPUT'!#REF!</definedName>
    <definedName name="Total_Cash_Overhead">#REF!</definedName>
    <definedName name="Total_Cost" localSheetId="1">' COSTS PER ACRE - USER INPUT'!#REF!</definedName>
    <definedName name="Total_Cost" localSheetId="2">' COSTS PER ACRE - USER INPUT'!#REF!</definedName>
    <definedName name="Total_Cost" localSheetId="0">'[1] COSTS PER ACRE - USER INPUT'!#REF!</definedName>
    <definedName name="Total_Cost">#REF!</definedName>
    <definedName name="Total_NonCash_Costs" localSheetId="1">' COSTS PER ACRE - USER INPUT'!#REF!</definedName>
    <definedName name="Total_NonCash_Costs" localSheetId="2">' COSTS PER ACRE - USER INPUT'!#REF!</definedName>
    <definedName name="Total_NonCash_Costs">#REF!</definedName>
    <definedName name="Total_Operating_Costs" localSheetId="1">' COSTS PER ACRE - USER INPUT'!#REF!</definedName>
    <definedName name="Total_Operating_Costs" localSheetId="2">' COSTS PER ACRE - USER INPUT'!#REF!</definedName>
    <definedName name="Total_Operating_Costs" localSheetId="0">'[1] COSTS PER ACRE - USER INPUT'!#REF!</definedName>
    <definedName name="Total_Operating_Costs">#REF!</definedName>
    <definedName name="Unit">#REF!</definedName>
    <definedName name="Yield">#REF!</definedName>
  </definedNames>
  <calcPr fullCalcOnLoad="1"/>
</workbook>
</file>

<file path=xl/sharedStrings.xml><?xml version="1.0" encoding="utf-8"?>
<sst xmlns="http://schemas.openxmlformats.org/spreadsheetml/2006/main" count="210" uniqueCount="152">
  <si>
    <t>UC COOPERATIVE EXTENSION</t>
  </si>
  <si>
    <t>All sample costs presented are considered typical for this region.  The worksheets are organized as follows:</t>
  </si>
  <si>
    <t xml:space="preserve">COSTS PER ACRE - USER INPUT  </t>
  </si>
  <si>
    <t>This sheet shows production costs. You can alter the costs shown,</t>
  </si>
  <si>
    <t>add additional operations, and modify the timing of operations to more</t>
  </si>
  <si>
    <t>accurately reflect your own enterprise.</t>
  </si>
  <si>
    <t>COSTS PER ACRE - OUTPUT</t>
  </si>
  <si>
    <t>This sheet summarizes costs from the user input sheet in a printer-friendly</t>
  </si>
  <si>
    <t xml:space="preserve">format. Numbers on this sheet are calculated from the previous sheet and </t>
  </si>
  <si>
    <t>cannot be altered directly.</t>
  </si>
  <si>
    <t>MONTHLY COSTS - OUTPUT</t>
  </si>
  <si>
    <t xml:space="preserve">This sheet breaks down the costs per acre on a month-by-month basis. </t>
  </si>
  <si>
    <t>Numbers on this sheet are calculated from the input sheet and cannot be</t>
  </si>
  <si>
    <t>altered directly.</t>
  </si>
  <si>
    <t>RANGING ANALYSIS</t>
  </si>
  <si>
    <t xml:space="preserve">This worksheet shows costs and returns per acre at varying yields.  You can </t>
  </si>
  <si>
    <t>change the default harvest costs, yields, and prices in the Input Table at the</t>
  </si>
  <si>
    <t xml:space="preserve">in the Costs Per Acre sheets. </t>
  </si>
  <si>
    <t xml:space="preserve">Please note that throughout this workbook, numbers in yellow shading can be changed directly by the user, </t>
  </si>
  <si>
    <t>while numbers in blue shading result from formulas and cannot be changed directly.</t>
  </si>
  <si>
    <t xml:space="preserve">For more information about the study and how costs were derived, please consult the PDF file "Sample Costs to </t>
  </si>
  <si>
    <t>INPUT TABLE</t>
  </si>
  <si>
    <t xml:space="preserve">The costs below are considered typical. If you choose to change numbers in yellow shading to reflect </t>
  </si>
  <si>
    <t>The calendar below shows how many times each operation is performed in each</t>
  </si>
  <si>
    <t xml:space="preserve">your own enterprise, total costs in blue shading on this sheet and on the output and monthly costs sheets </t>
  </si>
  <si>
    <t xml:space="preserve">will automatically be recalculated. If you wish to add additional operations, click in a cell labeled </t>
  </si>
  <si>
    <t>Additional operation', type the name of the new operation and enter costs in the appropriate columns.</t>
  </si>
  <si>
    <t>Cash and Labor Costs per Acre</t>
  </si>
  <si>
    <t>Total</t>
  </si>
  <si>
    <t>Labor</t>
  </si>
  <si>
    <t>Material</t>
  </si>
  <si>
    <t>Custom/</t>
  </si>
  <si>
    <t>Annual</t>
  </si>
  <si>
    <t>Operation</t>
  </si>
  <si>
    <t>Cost</t>
  </si>
  <si>
    <t>&amp; Repairs</t>
  </si>
  <si>
    <t>Rent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</si>
  <si>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</si>
  <si>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</si>
  <si>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</si>
  <si>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</si>
  <si>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</si>
  <si>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</si>
  <si>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</si>
  <si>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</si>
  <si>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</si>
  <si>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</si>
  <si>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</si>
  <si>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</si>
  <si>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Cultural:</t>
  </si>
  <si>
    <t>Additional operation</t>
  </si>
  <si>
    <t>TOTAL CULTURAL COSTS</t>
  </si>
  <si>
    <t>Harvest:</t>
  </si>
  <si>
    <t>TOTAL HARVEST COSTS</t>
  </si>
  <si>
    <t xml:space="preserve">Interest on operating capital </t>
  </si>
  <si>
    <t>Interest rate=</t>
  </si>
  <si>
    <t>TOTAL OPERATING COSTS/ACRE</t>
  </si>
  <si>
    <t>CASH OVERHEAD:</t>
  </si>
  <si>
    <t>Property Taxes</t>
  </si>
  <si>
    <t>Property Insurance</t>
  </si>
  <si>
    <t>Investment Repairs</t>
  </si>
  <si>
    <t>TOTAL CASH OVERHEAD COSTS</t>
  </si>
  <si>
    <t>TOTAL CASH COSTS/ACRE</t>
  </si>
  <si>
    <t xml:space="preserve">INSTRUCTIONS:  Fill in the yellow shaded areas in the INPUT TABLE to change </t>
  </si>
  <si>
    <t>default values for the total number of producing acres that use these investments and for the</t>
  </si>
  <si>
    <t>interest rate. The purchase price, years of life, and salvage value can also be changed.</t>
  </si>
  <si>
    <t>No. of Producing Acres</t>
  </si>
  <si>
    <t>Interest Rate</t>
  </si>
  <si>
    <t>Capital</t>
  </si>
  <si>
    <t>Yrs</t>
  </si>
  <si>
    <t>Salvage</t>
  </si>
  <si>
    <t>Recovery</t>
  </si>
  <si>
    <t>Description</t>
  </si>
  <si>
    <t>Price</t>
  </si>
  <si>
    <t>Life</t>
  </si>
  <si>
    <t>Value</t>
  </si>
  <si>
    <t>Factor</t>
  </si>
  <si>
    <t>Per Acre</t>
  </si>
  <si>
    <t>INVESTMENT</t>
  </si>
  <si>
    <t>TOTAL INVESTMENT</t>
  </si>
  <si>
    <t>NON-CASH OVERHEAD:</t>
  </si>
  <si>
    <t>TOTAL NON-CASH OVERHEAD COSTS</t>
  </si>
  <si>
    <t>TOTAL COSTS/ACRE</t>
  </si>
  <si>
    <t>TOTAL</t>
  </si>
  <si>
    <t>Data Input</t>
  </si>
  <si>
    <t>INSTRUCTIONS:  Fill in the yellow shaded areas in the INPUT TABLE to change any of the default values.</t>
  </si>
  <si>
    <t>column blank.</t>
  </si>
  <si>
    <t xml:space="preserve">NOTE: Alteration of harvest costs on this sheet will not result in automatic recalculation of the "Costs Per </t>
  </si>
  <si>
    <t>Acre" sheet. To update Costs Per Acre, enter new harvest costs obtained here directly into that sheet.</t>
  </si>
  <si>
    <t>Quantity</t>
  </si>
  <si>
    <t>Unit</t>
  </si>
  <si>
    <t xml:space="preserve">Base Yield </t>
  </si>
  <si>
    <t xml:space="preserve">Yield increment </t>
  </si>
  <si>
    <t>Base price</t>
  </si>
  <si>
    <t xml:space="preserve">Price Increment </t>
  </si>
  <si>
    <t>Harvest Costs:</t>
  </si>
  <si>
    <t>One cell must be blank in each row.</t>
  </si>
  <si>
    <t>OPERATING COSTS/ACRE:</t>
  </si>
  <si>
    <t>Cultural Costs</t>
  </si>
  <si>
    <t>Interest on operating capital</t>
  </si>
  <si>
    <t>CASH OVERHEAD COSTS/ACRE</t>
  </si>
  <si>
    <t>NON-CASH OVERHEAD COSTS/ACRE</t>
  </si>
  <si>
    <t>NET RETURNS PER ACRE ABOVE OPERATING COSTS</t>
  </si>
  <si>
    <t>PRICE</t>
  </si>
  <si>
    <t>NET RETURNS PER ACRE ABOVE CASH COST</t>
  </si>
  <si>
    <t>NET RETURNS PER ACRE ABOVE TOTAL COST</t>
  </si>
  <si>
    <t xml:space="preserve">top of the sheet.  Note that changes made on this sheet will not be reflected  </t>
  </si>
  <si>
    <t>Note: numbers in blue shading cannot be altered directly.</t>
  </si>
  <si>
    <t>Fuel, Lube</t>
  </si>
  <si>
    <t>Base Unit</t>
  </si>
  <si>
    <t>Per Box</t>
  </si>
  <si>
    <t>Liability Insurance</t>
  </si>
  <si>
    <t>Office Expense</t>
  </si>
  <si>
    <t xml:space="preserve">Land Rent </t>
  </si>
  <si>
    <t>SAMPLE COSTS TO PRODUCE BITTERMELON</t>
  </si>
  <si>
    <t>SAN JOAQUIN VALLEY SOUTH - 2005</t>
  </si>
  <si>
    <t>The sample costs to produce bittermelon in the southern San Joaquin Valley region are presented in this study.</t>
  </si>
  <si>
    <t>http://coststudies.ucdavis.edu/uploads/new_cost_returns/bittermelonsjv2005.pdf</t>
  </si>
  <si>
    <t>COSTS PER ACRE TO PRODUCE BITTERMELON</t>
  </si>
  <si>
    <t>ANNUAL INVESTMENT COSTS TO PRODUCE BITTERMELON</t>
  </si>
  <si>
    <t>MONTHLY CASH COSTS PER ACRE PRODUCE BITTERMELON</t>
  </si>
  <si>
    <t>COSTS PER ACRE AT VARYING YIELDS TO PRODUCE BITTERMELON</t>
  </si>
  <si>
    <t>Plant: Greenhouse (seed saved from previous crop)</t>
  </si>
  <si>
    <t>Land Prep: Plow, Disc, List</t>
  </si>
  <si>
    <t>Land Prep: Flatten Bed Tops</t>
  </si>
  <si>
    <t>Land Prep: Lay Black Plastic on Alternate Beds</t>
  </si>
  <si>
    <t>Plant: Transplants (from Greenhouse). Fertilize: (20-20-20)</t>
  </si>
  <si>
    <t>Crop Protection: Install Tunnels</t>
  </si>
  <si>
    <t>Irrigate: (water &amp; labor)</t>
  </si>
  <si>
    <t>Trellis: Install</t>
  </si>
  <si>
    <t xml:space="preserve">Weed: Hand </t>
  </si>
  <si>
    <t>Weed: Hand Spray Furrow (Roundup)</t>
  </si>
  <si>
    <t>Fertilize: In irrigation water (UN32)</t>
  </si>
  <si>
    <t>Crop Protection: Remove Tunnels</t>
  </si>
  <si>
    <t>Field Cleanup: Chop Plants, Trellis, Mulch</t>
  </si>
  <si>
    <t>Miscellaneous Pickup Use</t>
  </si>
  <si>
    <t>Hand Pick</t>
  </si>
  <si>
    <t>Haul</t>
  </si>
  <si>
    <t xml:space="preserve">month in a typical, well-managed farm. For irrigation, it shows the number of </t>
  </si>
  <si>
    <t xml:space="preserve">acre inches applied. For harvest costs, it shows the number of boxes harvested </t>
  </si>
  <si>
    <t xml:space="preserve">monthly. If you choose to change these numbers to reflect your own enterprise, </t>
  </si>
  <si>
    <t>the monthly costs on the next sheet will automatically be recalculated.</t>
  </si>
  <si>
    <t xml:space="preserve">Note: Please insert numbers only - no letters, &amp; a blank cell counts as a zero.   </t>
  </si>
  <si>
    <t>Irrigation Flat Pipe</t>
  </si>
  <si>
    <t>Miscellaneous Field Tools</t>
  </si>
  <si>
    <t>Plastic Greenhouse 20' X 20'</t>
  </si>
  <si>
    <t>Beginning JAN 05</t>
  </si>
  <si>
    <t>Ending DEC 05</t>
  </si>
  <si>
    <t>For harvest costs that vary by yield, enter a cost in the "Per Acre" column, and be sure to leave the "Per Box" column</t>
  </si>
  <si>
    <t>blank. For harvest costs that do not vary by yield, enter a cost in the "Per Box" column and leave the "Per Acre"</t>
  </si>
  <si>
    <t>Produce Bittermelon, In the San Joaquin Valley South - 2005" available at:</t>
  </si>
  <si>
    <t>Box (30 lb)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</si>
</sst>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_(* #,##0.0_);_(* \(#,##0.0\);_(* &quot;-&quot;?_);_(@_)"/>
    <numFmt numFmtId="174" formatCode="&quot;$&quot;#,##0.00"/>
    <numFmt numFmtId="175" formatCode="#,##0.0"/>
    <numFmt numFmtId="176" formatCode="0.0000"/>
    <numFmt numFmtId="177" formatCode="0.00000"/>
    <numFmt numFmtId="178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i/>
      <sz val="9"/>
      <name val="Arial"/>
      <family val="2"/>
    </font>
    <font>
      <i/>
      <sz val="9"/>
      <color indexed="48"/>
      <name val="Arial"/>
      <family val="2"/>
    </font>
    <font>
      <sz val="9"/>
      <color indexed="48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right"/>
      <protection/>
    </xf>
    <xf numFmtId="0" fontId="2" fillId="0" borderId="0" xfId="20" applyAlignment="1">
      <alignment/>
    </xf>
    <xf numFmtId="0" fontId="13" fillId="0" borderId="0" xfId="0" applyFont="1" applyFill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3" fontId="6" fillId="2" borderId="1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5" fillId="0" borderId="4" xfId="0" applyNumberFormat="1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3" fontId="6" fillId="0" borderId="3" xfId="0" applyNumberFormat="1" applyFont="1" applyBorder="1" applyAlignment="1" applyProtection="1">
      <alignment horizontal="left"/>
      <protection/>
    </xf>
    <xf numFmtId="3" fontId="6" fillId="0" borderId="3" xfId="0" applyNumberFormat="1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3" fontId="6" fillId="2" borderId="0" xfId="0" applyNumberFormat="1" applyFont="1" applyFill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/>
      <protection/>
    </xf>
    <xf numFmtId="3" fontId="6" fillId="3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3" fontId="6" fillId="3" borderId="5" xfId="0" applyNumberFormat="1" applyFont="1" applyFill="1" applyBorder="1" applyAlignment="1" applyProtection="1">
      <alignment horizontal="right"/>
      <protection locked="0"/>
    </xf>
    <xf numFmtId="10" fontId="6" fillId="3" borderId="1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/>
    </xf>
    <xf numFmtId="10" fontId="6" fillId="0" borderId="3" xfId="0" applyNumberFormat="1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" xfId="15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0" fontId="6" fillId="0" borderId="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3" fontId="6" fillId="0" borderId="3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7" xfId="0" applyNumberFormat="1" applyFont="1" applyBorder="1" applyAlignment="1" applyProtection="1">
      <alignment horizontal="right"/>
      <protection/>
    </xf>
    <xf numFmtId="10" fontId="6" fillId="3" borderId="8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6" fillId="3" borderId="0" xfId="0" applyNumberFormat="1" applyFont="1" applyFill="1" applyBorder="1" applyAlignment="1" applyProtection="1">
      <alignment/>
      <protection locked="0"/>
    </xf>
    <xf numFmtId="2" fontId="6" fillId="3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Fill="1" applyAlignment="1" applyProtection="1" quotePrefix="1">
      <alignment/>
      <protection/>
    </xf>
    <xf numFmtId="0" fontId="9" fillId="0" borderId="0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10" fontId="6" fillId="0" borderId="0" xfId="0" applyNumberFormat="1" applyFont="1" applyFill="1" applyBorder="1" applyAlignment="1" applyProtection="1">
      <alignment horizontal="right"/>
      <protection/>
    </xf>
    <xf numFmtId="4" fontId="6" fillId="3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9" fillId="0" borderId="4" xfId="0" applyFont="1" applyFill="1" applyBorder="1" applyAlignment="1" applyProtection="1">
      <alignment/>
      <protection/>
    </xf>
    <xf numFmtId="0" fontId="6" fillId="0" borderId="9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16" fillId="0" borderId="8" xfId="0" applyFont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2" xfId="0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 indent="3"/>
      <protection/>
    </xf>
    <xf numFmtId="3" fontId="6" fillId="0" borderId="2" xfId="0" applyNumberFormat="1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left"/>
      <protection/>
    </xf>
    <xf numFmtId="2" fontId="6" fillId="0" borderId="3" xfId="0" applyNumberFormat="1" applyFont="1" applyFill="1" applyBorder="1" applyAlignment="1" applyProtection="1">
      <alignment/>
      <protection/>
    </xf>
    <xf numFmtId="4" fontId="6" fillId="0" borderId="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5" fillId="0" borderId="2" xfId="0" applyNumberFormat="1" applyFont="1" applyFill="1" applyBorder="1" applyAlignment="1" applyProtection="1">
      <alignment horizontal="right"/>
      <protection/>
    </xf>
    <xf numFmtId="4" fontId="5" fillId="0" borderId="3" xfId="0" applyNumberFormat="1" applyFont="1" applyFill="1" applyBorder="1" applyAlignment="1" applyProtection="1">
      <alignment horizontal="right"/>
      <protection/>
    </xf>
    <xf numFmtId="4" fontId="5" fillId="0" borderId="2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1" fontId="6" fillId="3" borderId="0" xfId="0" applyNumberFormat="1" applyFont="1" applyFill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" fontId="6" fillId="2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 horizontal="center"/>
      <protection/>
    </xf>
    <xf numFmtId="3" fontId="6" fillId="2" borderId="0" xfId="0" applyNumberFormat="1" applyFont="1" applyFill="1" applyAlignment="1" applyProtection="1">
      <alignment horizontal="right"/>
      <protection/>
    </xf>
    <xf numFmtId="3" fontId="6" fillId="2" borderId="3" xfId="0" applyNumberFormat="1" applyFont="1" applyFill="1" applyBorder="1" applyAlignment="1" applyProtection="1">
      <alignment horizontal="right"/>
      <protection/>
    </xf>
    <xf numFmtId="0" fontId="6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 quotePrefix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3" borderId="11" xfId="0" applyFont="1" applyFill="1" applyBorder="1" applyAlignment="1" applyProtection="1">
      <alignment/>
      <protection locked="0"/>
    </xf>
    <xf numFmtId="3" fontId="6" fillId="2" borderId="1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3" borderId="0" xfId="0" applyFont="1" applyFill="1" applyAlignment="1" applyProtection="1">
      <alignment horizontal="right"/>
      <protection locked="0"/>
    </xf>
    <xf numFmtId="3" fontId="6" fillId="3" borderId="0" xfId="0" applyNumberFormat="1" applyFont="1" applyFill="1" applyAlignment="1" applyProtection="1">
      <alignment horizontal="right"/>
      <protection locked="0"/>
    </xf>
    <xf numFmtId="1" fontId="6" fillId="3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Fill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2" xfId="0" applyFont="1" applyBorder="1" applyAlignment="1" applyProtection="1">
      <alignment horizontal="left"/>
      <protection/>
    </xf>
    <xf numFmtId="4" fontId="5" fillId="0" borderId="3" xfId="0" applyNumberFormat="1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op%20Reports\locked%20complete%20spring%20break%202005\Almonds_SJ_south_2003_SB_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STABLISHMENT"/>
      <sheetName val=" COSTS PER ACRE - USER INPUT"/>
      <sheetName val="COSTS PER ACRE - OUTPUT"/>
      <sheetName val="MONTHLY COSTS - OUTPUT"/>
      <sheetName val="RANGING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3.421875" style="0" customWidth="1"/>
    <col min="2" max="2" width="68.421875" style="0" customWidth="1"/>
  </cols>
  <sheetData>
    <row r="1" spans="1:2" ht="12.75">
      <c r="A1" s="161" t="s">
        <v>0</v>
      </c>
      <c r="B1" s="161"/>
    </row>
    <row r="2" spans="1:4" ht="12.75">
      <c r="A2" s="161" t="s">
        <v>114</v>
      </c>
      <c r="B2" s="161"/>
      <c r="C2" s="3"/>
      <c r="D2" s="3"/>
    </row>
    <row r="3" spans="1:4" ht="12.75">
      <c r="A3" s="161" t="s">
        <v>115</v>
      </c>
      <c r="B3" s="161"/>
      <c r="C3" s="3"/>
      <c r="D3" s="3"/>
    </row>
    <row r="4" spans="1:2" ht="12.75">
      <c r="A4" s="1"/>
      <c r="B4" s="1"/>
    </row>
    <row r="5" spans="1:2" ht="12.75">
      <c r="A5" s="158" t="s">
        <v>116</v>
      </c>
      <c r="B5" s="158"/>
    </row>
    <row r="6" spans="1:2" ht="12.75">
      <c r="A6" s="158" t="s">
        <v>1</v>
      </c>
      <c r="B6" s="158"/>
    </row>
    <row r="7" spans="1:2" ht="12.75">
      <c r="A7" s="2"/>
      <c r="B7" s="2"/>
    </row>
    <row r="8" spans="1:2" ht="12.75">
      <c r="A8" s="3" t="s">
        <v>2</v>
      </c>
      <c r="B8" s="4" t="s">
        <v>3</v>
      </c>
    </row>
    <row r="9" ht="12.75">
      <c r="B9" s="4" t="s">
        <v>4</v>
      </c>
    </row>
    <row r="10" spans="1:2" ht="12.75">
      <c r="A10" s="4"/>
      <c r="B10" s="4" t="s">
        <v>5</v>
      </c>
    </row>
    <row r="11" spans="1:2" ht="12.75">
      <c r="A11" s="3" t="s">
        <v>6</v>
      </c>
      <c r="B11" s="4" t="s">
        <v>7</v>
      </c>
    </row>
    <row r="12" spans="1:2" ht="12.75">
      <c r="A12" s="4"/>
      <c r="B12" s="4" t="s">
        <v>8</v>
      </c>
    </row>
    <row r="13" spans="1:2" ht="12.75">
      <c r="A13" s="4"/>
      <c r="B13" s="4" t="s">
        <v>9</v>
      </c>
    </row>
    <row r="14" spans="1:2" ht="12.75">
      <c r="A14" s="3" t="s">
        <v>10</v>
      </c>
      <c r="B14" s="4" t="s">
        <v>11</v>
      </c>
    </row>
    <row r="15" spans="1:2" ht="12.75">
      <c r="A15" s="4"/>
      <c r="B15" s="4" t="s">
        <v>12</v>
      </c>
    </row>
    <row r="16" spans="1:2" ht="12.75">
      <c r="A16" s="4"/>
      <c r="B16" s="4" t="s">
        <v>13</v>
      </c>
    </row>
    <row r="17" spans="1:2" ht="12.75">
      <c r="A17" s="3" t="s">
        <v>14</v>
      </c>
      <c r="B17" s="4" t="s">
        <v>15</v>
      </c>
    </row>
    <row r="18" spans="1:2" ht="12.75">
      <c r="A18" s="4"/>
      <c r="B18" s="4" t="s">
        <v>16</v>
      </c>
    </row>
    <row r="19" spans="1:2" ht="12.75">
      <c r="A19" s="4"/>
      <c r="B19" s="135" t="s">
        <v>106</v>
      </c>
    </row>
    <row r="20" spans="1:2" ht="12.75">
      <c r="A20" s="4"/>
      <c r="B20" s="4" t="s">
        <v>17</v>
      </c>
    </row>
    <row r="21" spans="1:2" ht="12.75">
      <c r="A21" s="4"/>
      <c r="B21" s="4"/>
    </row>
    <row r="22" spans="1:2" ht="12.75">
      <c r="A22" s="159" t="s">
        <v>18</v>
      </c>
      <c r="B22" s="159"/>
    </row>
    <row r="23" spans="1:2" ht="12.75">
      <c r="A23" s="159" t="s">
        <v>19</v>
      </c>
      <c r="B23" s="159"/>
    </row>
    <row r="24" spans="1:2" ht="12.75">
      <c r="A24" s="4"/>
      <c r="B24" s="4"/>
    </row>
    <row r="25" spans="1:2" ht="12.75">
      <c r="A25" s="160" t="s">
        <v>20</v>
      </c>
      <c r="B25" s="160"/>
    </row>
    <row r="26" ht="12.75">
      <c r="A26" t="s">
        <v>150</v>
      </c>
    </row>
    <row r="27" ht="12.75">
      <c r="A27" s="9" t="s">
        <v>117</v>
      </c>
    </row>
  </sheetData>
  <sheetProtection sheet="1" objects="1" scenarios="1"/>
  <mergeCells count="8">
    <mergeCell ref="A1:B1"/>
    <mergeCell ref="A2:B2"/>
    <mergeCell ref="A3:B3"/>
    <mergeCell ref="A5:B5"/>
    <mergeCell ref="A6:B6"/>
    <mergeCell ref="A22:B22"/>
    <mergeCell ref="A23:B23"/>
    <mergeCell ref="A25:B25"/>
  </mergeCells>
  <printOptions/>
  <pageMargins left="0.75" right="0.75" top="1" bottom="1" header="0.5" footer="0.5"/>
  <pageSetup fitToHeight="1" fitToWidth="1" horizontalDpi="1200" verticalDpi="12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selection activeCell="A1" sqref="A1:F1"/>
    </sheetView>
  </sheetViews>
  <sheetFormatPr defaultColWidth="9.140625" defaultRowHeight="12.75"/>
  <cols>
    <col min="1" max="1" width="46.28125" style="19" customWidth="1"/>
    <col min="2" max="5" width="9.421875" style="19" customWidth="1"/>
    <col min="6" max="6" width="8.140625" style="36" bestFit="1" customWidth="1"/>
    <col min="7" max="18" width="4.7109375" style="19" customWidth="1"/>
    <col min="19" max="19" width="5.421875" style="19" customWidth="1"/>
    <col min="20" max="21" width="5.00390625" style="19" customWidth="1"/>
    <col min="22" max="16384" width="9.140625" style="19" customWidth="1"/>
  </cols>
  <sheetData>
    <row r="1" spans="1:8" ht="12.75" customHeight="1">
      <c r="A1" s="174" t="s">
        <v>0</v>
      </c>
      <c r="B1" s="174"/>
      <c r="C1" s="174"/>
      <c r="D1" s="174"/>
      <c r="E1" s="174"/>
      <c r="F1" s="174"/>
      <c r="G1" s="18"/>
      <c r="H1" s="18"/>
    </row>
    <row r="2" spans="1:7" ht="12.75" customHeight="1">
      <c r="A2" s="174" t="s">
        <v>118</v>
      </c>
      <c r="B2" s="174"/>
      <c r="C2" s="174"/>
      <c r="D2" s="174"/>
      <c r="E2" s="174"/>
      <c r="F2" s="174"/>
      <c r="G2" s="64"/>
    </row>
    <row r="3" spans="1:6" ht="12.75" customHeight="1">
      <c r="A3" s="141" t="str">
        <f>INTRODUCTION!A3</f>
        <v>SAN JOAQUIN VALLEY SOUTH - 2005</v>
      </c>
      <c r="B3" s="141"/>
      <c r="C3" s="141"/>
      <c r="D3" s="141"/>
      <c r="E3" s="141"/>
      <c r="F3" s="141"/>
    </row>
    <row r="4" spans="1:6" ht="12.75" customHeight="1">
      <c r="A4" s="175" t="s">
        <v>21</v>
      </c>
      <c r="B4" s="175"/>
      <c r="C4" s="175"/>
      <c r="D4" s="175"/>
      <c r="E4" s="175"/>
      <c r="F4" s="175"/>
    </row>
    <row r="5" spans="1:18" ht="12">
      <c r="A5" s="168" t="s">
        <v>22</v>
      </c>
      <c r="B5" s="169"/>
      <c r="C5" s="169"/>
      <c r="D5" s="169"/>
      <c r="E5" s="169"/>
      <c r="F5" s="169"/>
      <c r="G5" s="162" t="s">
        <v>23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1:18" ht="12">
      <c r="A6" s="162" t="s">
        <v>24</v>
      </c>
      <c r="B6" s="162"/>
      <c r="C6" s="162"/>
      <c r="D6" s="162"/>
      <c r="E6" s="162"/>
      <c r="F6" s="162"/>
      <c r="G6" s="162" t="s">
        <v>138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1:18" ht="12">
      <c r="A7" s="162" t="s">
        <v>25</v>
      </c>
      <c r="B7" s="162"/>
      <c r="C7" s="162"/>
      <c r="D7" s="162"/>
      <c r="E7" s="162"/>
      <c r="F7" s="162"/>
      <c r="G7" s="162" t="s">
        <v>139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1:18" ht="12.75" customHeight="1">
      <c r="A8" s="10" t="s">
        <v>26</v>
      </c>
      <c r="B8" s="16"/>
      <c r="C8" s="17"/>
      <c r="D8" s="17"/>
      <c r="E8" s="17"/>
      <c r="F8" s="17"/>
      <c r="G8" s="172" t="s">
        <v>140</v>
      </c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</row>
    <row r="9" spans="1:18" ht="12.75" customHeight="1">
      <c r="A9" s="94" t="s">
        <v>107</v>
      </c>
      <c r="B9" s="12"/>
      <c r="C9" s="12"/>
      <c r="D9" s="12"/>
      <c r="E9" s="12"/>
      <c r="F9" s="94"/>
      <c r="G9" s="172" t="s">
        <v>141</v>
      </c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</row>
    <row r="10" spans="1:18" ht="12.75" customHeight="1">
      <c r="A10" s="91"/>
      <c r="B10" s="92"/>
      <c r="C10" s="74"/>
      <c r="D10" s="74"/>
      <c r="E10" s="74"/>
      <c r="F10" s="74"/>
      <c r="G10" s="172" t="s">
        <v>142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</row>
    <row r="11" spans="1:18" ht="12.75" customHeight="1">
      <c r="A11" s="91"/>
      <c r="B11" s="92"/>
      <c r="C11" s="74"/>
      <c r="D11" s="74"/>
      <c r="E11" s="74"/>
      <c r="F11" s="7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2.75" customHeight="1">
      <c r="A12" s="21"/>
      <c r="B12" s="143" t="s">
        <v>27</v>
      </c>
      <c r="C12" s="143"/>
      <c r="D12" s="143"/>
      <c r="E12" s="143"/>
      <c r="F12" s="22" t="s">
        <v>28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ht="12">
      <c r="A13" s="23"/>
      <c r="B13" s="24" t="s">
        <v>29</v>
      </c>
      <c r="C13" s="24" t="s">
        <v>108</v>
      </c>
      <c r="D13" s="24" t="s">
        <v>30</v>
      </c>
      <c r="E13" s="24" t="s">
        <v>31</v>
      </c>
      <c r="F13" s="25" t="s">
        <v>32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</row>
    <row r="14" spans="1:19" ht="12">
      <c r="A14" s="26" t="s">
        <v>33</v>
      </c>
      <c r="B14" s="27" t="s">
        <v>34</v>
      </c>
      <c r="C14" s="27" t="s">
        <v>35</v>
      </c>
      <c r="D14" s="27" t="s">
        <v>34</v>
      </c>
      <c r="E14" s="27" t="s">
        <v>36</v>
      </c>
      <c r="F14" s="28" t="s">
        <v>34</v>
      </c>
      <c r="G14" s="29" t="s">
        <v>44</v>
      </c>
      <c r="H14" s="29" t="s">
        <v>45</v>
      </c>
      <c r="I14" s="29" t="s">
        <v>46</v>
      </c>
      <c r="J14" s="29" t="s">
        <v>47</v>
      </c>
      <c r="K14" s="29" t="s">
        <v>48</v>
      </c>
      <c r="L14" s="29" t="s">
        <v>37</v>
      </c>
      <c r="M14" s="29" t="s">
        <v>38</v>
      </c>
      <c r="N14" s="29" t="s">
        <v>39</v>
      </c>
      <c r="O14" s="29" t="s">
        <v>40</v>
      </c>
      <c r="P14" s="29" t="s">
        <v>41</v>
      </c>
      <c r="Q14" s="29" t="s">
        <v>42</v>
      </c>
      <c r="R14" s="29" t="s">
        <v>43</v>
      </c>
      <c r="S14" s="30"/>
    </row>
    <row r="15" spans="1:6" ht="12">
      <c r="A15" s="19" t="s">
        <v>49</v>
      </c>
      <c r="B15" s="6"/>
      <c r="C15" s="6"/>
      <c r="D15" s="6"/>
      <c r="E15" s="6"/>
      <c r="F15" s="13"/>
    </row>
    <row r="16" spans="1:18" ht="12">
      <c r="A16" s="153" t="s">
        <v>122</v>
      </c>
      <c r="B16" s="154">
        <v>75</v>
      </c>
      <c r="C16" s="154"/>
      <c r="D16" s="154">
        <v>25</v>
      </c>
      <c r="E16" s="154"/>
      <c r="F16" s="31">
        <f aca="true" t="shared" si="0" ref="F16:F31">SUM(B16:E16)</f>
        <v>100</v>
      </c>
      <c r="G16" s="154">
        <v>1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</row>
    <row r="17" spans="1:18" ht="12">
      <c r="A17" s="153" t="s">
        <v>123</v>
      </c>
      <c r="B17" s="154"/>
      <c r="C17" s="154"/>
      <c r="D17" s="154"/>
      <c r="E17" s="154">
        <v>100</v>
      </c>
      <c r="F17" s="31">
        <f t="shared" si="0"/>
        <v>100</v>
      </c>
      <c r="G17" s="154">
        <v>1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</row>
    <row r="18" spans="1:18" ht="12">
      <c r="A18" s="153" t="s">
        <v>124</v>
      </c>
      <c r="B18" s="154">
        <v>5</v>
      </c>
      <c r="C18" s="154">
        <v>1</v>
      </c>
      <c r="D18" s="154"/>
      <c r="E18" s="154"/>
      <c r="F18" s="31">
        <f t="shared" si="0"/>
        <v>6</v>
      </c>
      <c r="G18" s="154"/>
      <c r="H18" s="154">
        <v>1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</row>
    <row r="19" spans="1:18" ht="12">
      <c r="A19" s="153" t="s">
        <v>125</v>
      </c>
      <c r="B19" s="154">
        <v>75</v>
      </c>
      <c r="C19" s="154"/>
      <c r="D19" s="154">
        <v>116</v>
      </c>
      <c r="E19" s="154"/>
      <c r="F19" s="31">
        <f t="shared" si="0"/>
        <v>191</v>
      </c>
      <c r="G19" s="154"/>
      <c r="H19" s="154">
        <v>1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</row>
    <row r="20" spans="1:18" ht="12">
      <c r="A20" s="153" t="s">
        <v>126</v>
      </c>
      <c r="B20" s="154">
        <v>149</v>
      </c>
      <c r="C20" s="154"/>
      <c r="D20" s="154">
        <v>6</v>
      </c>
      <c r="E20" s="154"/>
      <c r="F20" s="31">
        <f t="shared" si="0"/>
        <v>155</v>
      </c>
      <c r="G20" s="154"/>
      <c r="H20" s="154">
        <v>1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</row>
    <row r="21" spans="1:18" ht="12">
      <c r="A21" s="153" t="s">
        <v>127</v>
      </c>
      <c r="B21" s="154">
        <v>224</v>
      </c>
      <c r="C21" s="154"/>
      <c r="D21" s="154">
        <v>458</v>
      </c>
      <c r="E21" s="154"/>
      <c r="F21" s="31">
        <f t="shared" si="0"/>
        <v>682</v>
      </c>
      <c r="G21" s="154"/>
      <c r="H21" s="154">
        <v>1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</row>
    <row r="22" spans="1:18" ht="12">
      <c r="A22" s="153" t="s">
        <v>128</v>
      </c>
      <c r="B22" s="154">
        <v>280</v>
      </c>
      <c r="C22" s="154"/>
      <c r="D22" s="154">
        <v>150</v>
      </c>
      <c r="E22" s="154"/>
      <c r="F22" s="31">
        <f t="shared" si="0"/>
        <v>430</v>
      </c>
      <c r="G22" s="154"/>
      <c r="H22" s="154"/>
      <c r="I22" s="156">
        <v>3</v>
      </c>
      <c r="J22" s="156">
        <v>3</v>
      </c>
      <c r="K22" s="156">
        <v>3</v>
      </c>
      <c r="L22" s="156">
        <v>5.023255813953488</v>
      </c>
      <c r="M22" s="156">
        <v>5.023255813953488</v>
      </c>
      <c r="N22" s="156">
        <v>5.023255813953488</v>
      </c>
      <c r="O22" s="156">
        <v>5.023255813953488</v>
      </c>
      <c r="P22" s="156">
        <v>0.9767441860465116</v>
      </c>
      <c r="Q22" s="154"/>
      <c r="R22" s="154"/>
    </row>
    <row r="23" spans="1:18" ht="12">
      <c r="A23" s="153" t="s">
        <v>129</v>
      </c>
      <c r="B23" s="154">
        <v>298</v>
      </c>
      <c r="C23" s="154"/>
      <c r="D23" s="155">
        <v>1326</v>
      </c>
      <c r="E23" s="154"/>
      <c r="F23" s="31">
        <f t="shared" si="0"/>
        <v>1624</v>
      </c>
      <c r="G23" s="154"/>
      <c r="H23" s="154"/>
      <c r="I23" s="155">
        <v>1</v>
      </c>
      <c r="J23" s="154"/>
      <c r="K23" s="154"/>
      <c r="L23" s="154"/>
      <c r="M23" s="154"/>
      <c r="N23" s="154"/>
      <c r="O23" s="154"/>
      <c r="P23" s="154"/>
      <c r="Q23" s="154"/>
      <c r="R23" s="154"/>
    </row>
    <row r="24" spans="1:18" ht="12">
      <c r="A24" s="153" t="s">
        <v>130</v>
      </c>
      <c r="B24" s="154">
        <v>56</v>
      </c>
      <c r="C24" s="154"/>
      <c r="D24" s="154"/>
      <c r="E24" s="154"/>
      <c r="F24" s="31">
        <f t="shared" si="0"/>
        <v>56</v>
      </c>
      <c r="G24" s="154"/>
      <c r="H24" s="154"/>
      <c r="I24" s="154">
        <v>1</v>
      </c>
      <c r="J24" s="154"/>
      <c r="K24" s="154">
        <v>1</v>
      </c>
      <c r="L24" s="154"/>
      <c r="M24" s="154"/>
      <c r="N24" s="154"/>
      <c r="O24" s="154"/>
      <c r="P24" s="154"/>
      <c r="Q24" s="154"/>
      <c r="R24" s="154"/>
    </row>
    <row r="25" spans="1:18" ht="12">
      <c r="A25" s="153" t="s">
        <v>131</v>
      </c>
      <c r="B25" s="154">
        <v>28</v>
      </c>
      <c r="C25" s="154"/>
      <c r="D25" s="154">
        <v>16</v>
      </c>
      <c r="E25" s="154"/>
      <c r="F25" s="31">
        <f t="shared" si="0"/>
        <v>44</v>
      </c>
      <c r="G25" s="154"/>
      <c r="H25" s="154"/>
      <c r="I25" s="154"/>
      <c r="J25" s="154">
        <v>1</v>
      </c>
      <c r="K25" s="154"/>
      <c r="L25" s="154"/>
      <c r="M25" s="154"/>
      <c r="N25" s="154">
        <v>1</v>
      </c>
      <c r="O25" s="154"/>
      <c r="P25" s="154"/>
      <c r="Q25" s="154"/>
      <c r="R25" s="154"/>
    </row>
    <row r="26" spans="1:18" ht="12">
      <c r="A26" s="153" t="s">
        <v>132</v>
      </c>
      <c r="B26" s="154"/>
      <c r="C26" s="154"/>
      <c r="D26" s="154">
        <v>14</v>
      </c>
      <c r="E26" s="154"/>
      <c r="F26" s="31">
        <f t="shared" si="0"/>
        <v>14</v>
      </c>
      <c r="G26" s="154"/>
      <c r="H26" s="154"/>
      <c r="I26" s="154"/>
      <c r="J26" s="154"/>
      <c r="K26" s="154">
        <v>1</v>
      </c>
      <c r="L26" s="154"/>
      <c r="M26" s="154">
        <v>1</v>
      </c>
      <c r="N26" s="154"/>
      <c r="O26" s="154"/>
      <c r="P26" s="154"/>
      <c r="Q26" s="154"/>
      <c r="R26" s="154"/>
    </row>
    <row r="27" spans="1:18" ht="12">
      <c r="A27" s="153" t="s">
        <v>133</v>
      </c>
      <c r="B27" s="154">
        <v>45</v>
      </c>
      <c r="C27" s="154">
        <v>6</v>
      </c>
      <c r="D27" s="154"/>
      <c r="E27" s="154">
        <v>5</v>
      </c>
      <c r="F27" s="31">
        <f t="shared" si="0"/>
        <v>56</v>
      </c>
      <c r="G27" s="154"/>
      <c r="H27" s="154"/>
      <c r="I27" s="154"/>
      <c r="J27" s="154"/>
      <c r="K27" s="154">
        <v>1</v>
      </c>
      <c r="L27" s="154"/>
      <c r="M27" s="154"/>
      <c r="N27" s="154"/>
      <c r="O27" s="154"/>
      <c r="P27" s="154"/>
      <c r="Q27" s="154"/>
      <c r="R27" s="154"/>
    </row>
    <row r="28" spans="1:18" ht="12">
      <c r="A28" s="153" t="s">
        <v>134</v>
      </c>
      <c r="B28" s="154">
        <v>753</v>
      </c>
      <c r="C28" s="154">
        <v>6</v>
      </c>
      <c r="D28" s="154"/>
      <c r="E28" s="154">
        <v>7</v>
      </c>
      <c r="F28" s="31">
        <f t="shared" si="0"/>
        <v>766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>
        <v>1</v>
      </c>
      <c r="Q28" s="154"/>
      <c r="R28" s="154"/>
    </row>
    <row r="29" spans="1:18" ht="12">
      <c r="A29" s="153" t="s">
        <v>135</v>
      </c>
      <c r="B29" s="154">
        <v>75</v>
      </c>
      <c r="C29" s="154">
        <v>59</v>
      </c>
      <c r="D29" s="154"/>
      <c r="E29" s="154"/>
      <c r="F29" s="31">
        <f t="shared" si="0"/>
        <v>134</v>
      </c>
      <c r="G29" s="154">
        <v>1</v>
      </c>
      <c r="H29" s="154">
        <v>1</v>
      </c>
      <c r="I29" s="154">
        <v>1</v>
      </c>
      <c r="J29" s="154">
        <v>1</v>
      </c>
      <c r="K29" s="154">
        <v>1</v>
      </c>
      <c r="L29" s="154">
        <v>1</v>
      </c>
      <c r="M29" s="154">
        <v>1</v>
      </c>
      <c r="N29" s="154">
        <v>1</v>
      </c>
      <c r="O29" s="154">
        <v>1</v>
      </c>
      <c r="P29" s="154">
        <v>1</v>
      </c>
      <c r="Q29" s="154">
        <v>1</v>
      </c>
      <c r="R29" s="154">
        <v>1</v>
      </c>
    </row>
    <row r="30" spans="1:18" ht="12">
      <c r="A30" s="52" t="s">
        <v>50</v>
      </c>
      <c r="B30" s="51"/>
      <c r="C30" s="51"/>
      <c r="D30" s="51"/>
      <c r="E30" s="51"/>
      <c r="F30" s="31">
        <f t="shared" si="0"/>
        <v>0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18" ht="12">
      <c r="A31" s="52" t="s">
        <v>50</v>
      </c>
      <c r="B31" s="51"/>
      <c r="C31" s="51"/>
      <c r="D31" s="51"/>
      <c r="E31" s="51"/>
      <c r="F31" s="31">
        <f t="shared" si="0"/>
        <v>0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</row>
    <row r="32" spans="1:18" ht="12">
      <c r="A32" s="7" t="s">
        <v>51</v>
      </c>
      <c r="B32" s="15">
        <f>SUM(B16:B31)</f>
        <v>2063</v>
      </c>
      <c r="C32" s="15">
        <f>SUM(C16:C31)</f>
        <v>72</v>
      </c>
      <c r="D32" s="15">
        <f>SUM(D16:D31)</f>
        <v>2111</v>
      </c>
      <c r="E32" s="15">
        <f>SUM(E16:E31)</f>
        <v>112</v>
      </c>
      <c r="F32" s="15">
        <f>SUM(F16:F31)</f>
        <v>4358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1:18" ht="12">
      <c r="A33" s="19" t="s">
        <v>52</v>
      </c>
      <c r="B33" s="6"/>
      <c r="C33" s="6"/>
      <c r="D33" s="6"/>
      <c r="E33" s="6"/>
      <c r="F33" s="68"/>
      <c r="G33" s="67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ht="12">
      <c r="A34" s="153" t="s">
        <v>136</v>
      </c>
      <c r="B34" s="51">
        <v>3728</v>
      </c>
      <c r="C34" s="51"/>
      <c r="D34" s="51">
        <v>1000</v>
      </c>
      <c r="E34" s="51"/>
      <c r="F34" s="31">
        <f>SUM(B34:E34)</f>
        <v>4728</v>
      </c>
      <c r="G34" s="84"/>
      <c r="H34" s="84"/>
      <c r="I34" s="84"/>
      <c r="J34" s="84"/>
      <c r="K34" s="84"/>
      <c r="L34" s="84">
        <v>125</v>
      </c>
      <c r="M34" s="84">
        <v>250</v>
      </c>
      <c r="N34" s="84">
        <v>250</v>
      </c>
      <c r="O34" s="84">
        <v>250</v>
      </c>
      <c r="P34" s="84">
        <v>125</v>
      </c>
      <c r="Q34" s="84"/>
      <c r="R34" s="84"/>
    </row>
    <row r="35" spans="1:18" ht="12">
      <c r="A35" s="153" t="s">
        <v>137</v>
      </c>
      <c r="B35" s="51">
        <v>238</v>
      </c>
      <c r="C35" s="51">
        <v>201</v>
      </c>
      <c r="D35" s="51"/>
      <c r="E35" s="51"/>
      <c r="F35" s="31">
        <f>SUM(B35:E35)</f>
        <v>439</v>
      </c>
      <c r="G35" s="84"/>
      <c r="H35" s="84"/>
      <c r="I35" s="84"/>
      <c r="J35" s="84"/>
      <c r="K35" s="84"/>
      <c r="L35" s="84">
        <v>125</v>
      </c>
      <c r="M35" s="84">
        <v>250</v>
      </c>
      <c r="N35" s="84">
        <v>250</v>
      </c>
      <c r="O35" s="84">
        <v>250</v>
      </c>
      <c r="P35" s="84">
        <v>125</v>
      </c>
      <c r="Q35" s="84"/>
      <c r="R35" s="84"/>
    </row>
    <row r="36" spans="1:18" ht="12">
      <c r="A36" s="7" t="s">
        <v>53</v>
      </c>
      <c r="B36" s="15">
        <f>SUM(B34:B35)</f>
        <v>3966</v>
      </c>
      <c r="C36" s="15">
        <f>SUM(C34:C35)</f>
        <v>201</v>
      </c>
      <c r="D36" s="15">
        <f>SUM(D34:D35)</f>
        <v>1000</v>
      </c>
      <c r="E36" s="15">
        <f>SUM(E34:E35)</f>
        <v>0</v>
      </c>
      <c r="F36" s="15">
        <f>SUM(F34:F35)</f>
        <v>5167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">
      <c r="A37" s="157" t="s">
        <v>54</v>
      </c>
      <c r="B37" s="164" t="s">
        <v>55</v>
      </c>
      <c r="C37" s="164"/>
      <c r="D37" s="165"/>
      <c r="E37" s="54">
        <v>0.0765</v>
      </c>
      <c r="F37" s="15">
        <f>'MONTHLY COSTS - OUTPUT'!$N$29</f>
        <v>211.67083947215775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12">
      <c r="A38" s="7" t="s">
        <v>56</v>
      </c>
      <c r="B38" s="15">
        <f>B32+B36</f>
        <v>6029</v>
      </c>
      <c r="C38" s="15">
        <f>C32+C36</f>
        <v>273</v>
      </c>
      <c r="D38" s="15">
        <f>D32+D36</f>
        <v>3111</v>
      </c>
      <c r="E38" s="15">
        <f>E32+E36</f>
        <v>112</v>
      </c>
      <c r="F38" s="15">
        <f>SUM(F32,F36,F37)</f>
        <v>9736.670839472157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12">
      <c r="A39" s="6" t="s">
        <v>57</v>
      </c>
      <c r="B39" s="6"/>
      <c r="C39" s="6"/>
      <c r="D39" s="6"/>
      <c r="E39" s="6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ht="12">
      <c r="A40" s="153" t="s">
        <v>111</v>
      </c>
      <c r="B40" s="6"/>
      <c r="C40" s="6"/>
      <c r="D40" s="6"/>
      <c r="E40" s="6"/>
      <c r="F40" s="154">
        <v>43</v>
      </c>
      <c r="G40" s="154"/>
      <c r="H40" s="154"/>
      <c r="I40" s="154">
        <v>1</v>
      </c>
      <c r="J40" s="154"/>
      <c r="K40" s="154"/>
      <c r="L40" s="154"/>
      <c r="M40" s="154"/>
      <c r="N40" s="154"/>
      <c r="O40" s="154"/>
      <c r="P40" s="154"/>
      <c r="Q40" s="154"/>
      <c r="R40" s="154"/>
    </row>
    <row r="41" spans="1:18" ht="12">
      <c r="A41" s="153" t="s">
        <v>112</v>
      </c>
      <c r="B41" s="6"/>
      <c r="C41" s="6"/>
      <c r="D41" s="6"/>
      <c r="E41" s="6"/>
      <c r="F41" s="154">
        <v>10</v>
      </c>
      <c r="G41" s="154">
        <v>1</v>
      </c>
      <c r="H41" s="154">
        <v>1</v>
      </c>
      <c r="I41" s="154">
        <v>1</v>
      </c>
      <c r="J41" s="154">
        <v>1</v>
      </c>
      <c r="K41" s="154">
        <v>1</v>
      </c>
      <c r="L41" s="154">
        <v>1</v>
      </c>
      <c r="M41" s="154">
        <v>1</v>
      </c>
      <c r="N41" s="154">
        <v>1</v>
      </c>
      <c r="O41" s="154">
        <v>1</v>
      </c>
      <c r="P41" s="154">
        <v>1</v>
      </c>
      <c r="Q41" s="154"/>
      <c r="R41" s="154"/>
    </row>
    <row r="42" spans="1:18" ht="12">
      <c r="A42" s="153" t="s">
        <v>113</v>
      </c>
      <c r="B42" s="6"/>
      <c r="C42" s="6"/>
      <c r="D42" s="6"/>
      <c r="E42" s="6"/>
      <c r="F42" s="154">
        <v>300</v>
      </c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>
        <v>1</v>
      </c>
    </row>
    <row r="43" spans="1:18" ht="12">
      <c r="A43" s="153" t="s">
        <v>58</v>
      </c>
      <c r="B43" s="6"/>
      <c r="C43" s="6"/>
      <c r="D43" s="6"/>
      <c r="E43" s="6"/>
      <c r="F43" s="154">
        <v>11</v>
      </c>
      <c r="G43" s="154">
        <v>1</v>
      </c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</row>
    <row r="44" spans="1:18" ht="12">
      <c r="A44" s="153" t="s">
        <v>59</v>
      </c>
      <c r="B44" s="6"/>
      <c r="C44" s="6"/>
      <c r="D44" s="6"/>
      <c r="E44" s="6"/>
      <c r="F44" s="154">
        <v>8</v>
      </c>
      <c r="G44" s="154">
        <v>1</v>
      </c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</row>
    <row r="45" spans="1:18" ht="12">
      <c r="A45" s="153" t="s">
        <v>60</v>
      </c>
      <c r="B45" s="6"/>
      <c r="C45" s="6"/>
      <c r="D45" s="6"/>
      <c r="E45" s="6"/>
      <c r="F45" s="154">
        <v>10</v>
      </c>
      <c r="G45" s="154">
        <v>1</v>
      </c>
      <c r="H45" s="154">
        <v>1</v>
      </c>
      <c r="I45" s="154">
        <v>1</v>
      </c>
      <c r="J45" s="154">
        <v>1</v>
      </c>
      <c r="K45" s="154">
        <v>1</v>
      </c>
      <c r="L45" s="154">
        <v>1</v>
      </c>
      <c r="M45" s="154">
        <v>1</v>
      </c>
      <c r="N45" s="154">
        <v>1</v>
      </c>
      <c r="O45" s="154">
        <v>1</v>
      </c>
      <c r="P45" s="154">
        <v>1</v>
      </c>
      <c r="Q45" s="154">
        <v>1</v>
      </c>
      <c r="R45" s="154">
        <v>1</v>
      </c>
    </row>
    <row r="46" spans="1:18" ht="12">
      <c r="A46" s="7" t="s">
        <v>61</v>
      </c>
      <c r="B46" s="7"/>
      <c r="C46" s="7"/>
      <c r="D46" s="7"/>
      <c r="E46" s="7"/>
      <c r="F46" s="15">
        <f>SUM(F40:F45)</f>
        <v>382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12">
      <c r="A47" s="7" t="s">
        <v>62</v>
      </c>
      <c r="B47" s="7"/>
      <c r="C47" s="7"/>
      <c r="D47" s="7"/>
      <c r="E47" s="7"/>
      <c r="F47" s="15">
        <f>F38+F46</f>
        <v>10118.670839472157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5" ht="12">
      <c r="A48" s="35"/>
      <c r="B48" s="35"/>
      <c r="C48" s="35"/>
      <c r="D48" s="35"/>
      <c r="E48" s="35"/>
    </row>
    <row r="49" spans="1:6" ht="12">
      <c r="A49" s="167" t="s">
        <v>119</v>
      </c>
      <c r="B49" s="167"/>
      <c r="C49" s="167"/>
      <c r="D49" s="167"/>
      <c r="E49" s="167"/>
      <c r="F49" s="167"/>
    </row>
    <row r="50" spans="1:8" ht="12">
      <c r="A50" s="168" t="s">
        <v>63</v>
      </c>
      <c r="B50" s="169"/>
      <c r="C50" s="169"/>
      <c r="D50" s="169"/>
      <c r="E50" s="169"/>
      <c r="F50" s="169"/>
      <c r="G50" s="90"/>
      <c r="H50" s="74"/>
    </row>
    <row r="51" spans="1:8" ht="12">
      <c r="A51" s="168" t="s">
        <v>64</v>
      </c>
      <c r="B51" s="169"/>
      <c r="C51" s="169"/>
      <c r="D51" s="169"/>
      <c r="E51" s="169"/>
      <c r="F51" s="169"/>
      <c r="G51" s="69"/>
      <c r="H51" s="66"/>
    </row>
    <row r="52" spans="1:8" ht="12">
      <c r="A52" s="168" t="s">
        <v>65</v>
      </c>
      <c r="B52" s="169"/>
      <c r="C52" s="169"/>
      <c r="D52" s="169"/>
      <c r="E52" s="169"/>
      <c r="F52" s="169"/>
      <c r="G52" s="69"/>
      <c r="H52" s="66"/>
    </row>
    <row r="53" spans="1:6" ht="12.75" thickBot="1">
      <c r="A53" s="166" t="s">
        <v>21</v>
      </c>
      <c r="B53" s="166"/>
      <c r="C53" s="37"/>
      <c r="D53" s="37"/>
      <c r="E53" s="37"/>
      <c r="F53" s="37"/>
    </row>
    <row r="54" spans="1:6" ht="12">
      <c r="A54" s="38" t="s">
        <v>66</v>
      </c>
      <c r="B54" s="53">
        <v>2</v>
      </c>
      <c r="C54" s="93"/>
      <c r="D54" s="93"/>
      <c r="E54" s="93"/>
      <c r="F54" s="93"/>
    </row>
    <row r="55" spans="1:6" ht="12.75" thickBot="1">
      <c r="A55" s="80" t="s">
        <v>67</v>
      </c>
      <c r="B55" s="81">
        <v>0.0765</v>
      </c>
      <c r="C55" s="42"/>
      <c r="D55" s="33"/>
      <c r="F55" s="33"/>
    </row>
    <row r="56" spans="1:6" ht="12">
      <c r="A56" s="79"/>
      <c r="B56" s="95"/>
      <c r="C56" s="42"/>
      <c r="D56" s="33"/>
      <c r="F56" s="33"/>
    </row>
    <row r="57" spans="1:8" ht="12">
      <c r="A57" s="40"/>
      <c r="B57" s="40"/>
      <c r="C57" s="40"/>
      <c r="D57" s="40"/>
      <c r="E57" s="39" t="s">
        <v>68</v>
      </c>
      <c r="F57" s="40"/>
      <c r="G57" s="170" t="s">
        <v>68</v>
      </c>
      <c r="H57" s="170"/>
    </row>
    <row r="58" spans="1:8" ht="12.75" customHeight="1">
      <c r="A58" s="41"/>
      <c r="B58" s="42"/>
      <c r="C58" s="42" t="s">
        <v>69</v>
      </c>
      <c r="D58" s="43" t="s">
        <v>70</v>
      </c>
      <c r="E58" s="43" t="s">
        <v>71</v>
      </c>
      <c r="F58" s="43" t="s">
        <v>68</v>
      </c>
      <c r="G58" s="171" t="s">
        <v>71</v>
      </c>
      <c r="H58" s="171"/>
    </row>
    <row r="59" spans="1:8" ht="12.75" customHeight="1">
      <c r="A59" s="44" t="s">
        <v>72</v>
      </c>
      <c r="B59" s="45" t="s">
        <v>73</v>
      </c>
      <c r="C59" s="45" t="s">
        <v>74</v>
      </c>
      <c r="D59" s="46" t="s">
        <v>75</v>
      </c>
      <c r="E59" s="46" t="s">
        <v>76</v>
      </c>
      <c r="F59" s="46" t="s">
        <v>71</v>
      </c>
      <c r="G59" s="163" t="s">
        <v>77</v>
      </c>
      <c r="H59" s="163"/>
    </row>
    <row r="60" spans="1:6" ht="12">
      <c r="A60" s="33" t="s">
        <v>78</v>
      </c>
      <c r="B60" s="47"/>
      <c r="C60" s="41"/>
      <c r="D60" s="42"/>
      <c r="E60" s="42"/>
      <c r="F60" s="42"/>
    </row>
    <row r="61" spans="1:8" ht="12.75" customHeight="1">
      <c r="A61" s="153" t="s">
        <v>143</v>
      </c>
      <c r="B61" s="155">
        <v>455</v>
      </c>
      <c r="C61" s="154">
        <v>2</v>
      </c>
      <c r="D61" s="154"/>
      <c r="E61" s="139">
        <f>$B$55/(1-POWER((1+$B$55),-C61))</f>
        <v>0.5580795810257643</v>
      </c>
      <c r="F61" s="48">
        <f>((B61-D61)*E61)+(D61*$B$54)</f>
        <v>253.92620936672273</v>
      </c>
      <c r="G61" s="144">
        <f>F61/$B$54</f>
        <v>126.96310468336137</v>
      </c>
      <c r="H61" s="144"/>
    </row>
    <row r="62" spans="1:8" ht="12.75" customHeight="1">
      <c r="A62" s="153" t="s">
        <v>144</v>
      </c>
      <c r="B62" s="155">
        <v>1000</v>
      </c>
      <c r="C62" s="154">
        <v>5</v>
      </c>
      <c r="D62" s="154"/>
      <c r="E62" s="139">
        <f>$B$55/(1-POWER((1+$B$55),-C62))</f>
        <v>0.24815038587106097</v>
      </c>
      <c r="F62" s="48">
        <f>((B62-D62)*E62)+(D62*$B$54)</f>
        <v>248.15038587106096</v>
      </c>
      <c r="G62" s="144">
        <f>F62/$B$54</f>
        <v>124.07519293553048</v>
      </c>
      <c r="H62" s="144"/>
    </row>
    <row r="63" spans="1:8" ht="12.75" customHeight="1">
      <c r="A63" s="153" t="s">
        <v>145</v>
      </c>
      <c r="B63" s="155">
        <v>350</v>
      </c>
      <c r="C63" s="154">
        <v>5</v>
      </c>
      <c r="D63" s="155"/>
      <c r="E63" s="139">
        <f>$B$55/(1-POWER((1+$B$55),-C63))</f>
        <v>0.24815038587106097</v>
      </c>
      <c r="F63" s="48">
        <f>((B63-D63)*E63)+(D63*$B$54)</f>
        <v>86.85263505487134</v>
      </c>
      <c r="G63" s="145">
        <f>F63/$B$54</f>
        <v>43.42631752743567</v>
      </c>
      <c r="H63" s="145"/>
    </row>
    <row r="64" spans="1:8" ht="12.75" customHeight="1">
      <c r="A64" s="49" t="s">
        <v>79</v>
      </c>
      <c r="B64" s="15">
        <f>SUM(B61:B63)</f>
        <v>1805</v>
      </c>
      <c r="C64" s="50"/>
      <c r="D64" s="15">
        <f>SUM(D61:D63)</f>
        <v>0</v>
      </c>
      <c r="E64" s="15"/>
      <c r="F64" s="15">
        <f>SUM(F61:F63)</f>
        <v>588.929230292655</v>
      </c>
      <c r="G64" s="152"/>
      <c r="H64" s="152">
        <f>SUM(G61:H63)</f>
        <v>294.4646151463275</v>
      </c>
    </row>
  </sheetData>
  <sheetProtection sheet="1" objects="1" scenarios="1"/>
  <protectedRanges>
    <protectedRange sqref="B53:B54 F39:R44 B33:E35 B59:D63 G15:R30 B15:E30 G33:R35" name="Range1"/>
  </protectedRanges>
  <mergeCells count="28">
    <mergeCell ref="G61:H61"/>
    <mergeCell ref="G62:H62"/>
    <mergeCell ref="G63:H63"/>
    <mergeCell ref="A2:F2"/>
    <mergeCell ref="A4:F4"/>
    <mergeCell ref="A1:F1"/>
    <mergeCell ref="G12:R12"/>
    <mergeCell ref="A3:F3"/>
    <mergeCell ref="G5:R5"/>
    <mergeCell ref="B12:E12"/>
    <mergeCell ref="G6:R6"/>
    <mergeCell ref="G7:R7"/>
    <mergeCell ref="A5:F5"/>
    <mergeCell ref="G58:H58"/>
    <mergeCell ref="G8:R8"/>
    <mergeCell ref="G13:R13"/>
    <mergeCell ref="G10:R10"/>
    <mergeCell ref="G9:R9"/>
    <mergeCell ref="A6:F6"/>
    <mergeCell ref="A7:F7"/>
    <mergeCell ref="G59:H59"/>
    <mergeCell ref="B37:D37"/>
    <mergeCell ref="A53:B53"/>
    <mergeCell ref="A49:F49"/>
    <mergeCell ref="A50:F50"/>
    <mergeCell ref="A51:F51"/>
    <mergeCell ref="A52:F52"/>
    <mergeCell ref="G57:H57"/>
  </mergeCells>
  <printOptions/>
  <pageMargins left="0.75" right="0.75" top="1" bottom="1" header="0.5" footer="0.5"/>
  <pageSetup fitToHeight="2" horizontalDpi="600" verticalDpi="600" orientation="landscape" scale="74" r:id="rId1"/>
  <rowBreaks count="1" manualBreakCount="1">
    <brk id="4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selection activeCell="A1" sqref="A1:F1"/>
    </sheetView>
  </sheetViews>
  <sheetFormatPr defaultColWidth="9.140625" defaultRowHeight="12.75"/>
  <cols>
    <col min="1" max="1" width="48.00390625" style="19" bestFit="1" customWidth="1"/>
    <col min="2" max="16384" width="9.140625" style="19" customWidth="1"/>
  </cols>
  <sheetData>
    <row r="1" spans="1:8" ht="12">
      <c r="A1" s="174" t="s">
        <v>0</v>
      </c>
      <c r="B1" s="174"/>
      <c r="C1" s="174"/>
      <c r="D1" s="174"/>
      <c r="E1" s="174"/>
      <c r="F1" s="174"/>
      <c r="G1" s="18"/>
      <c r="H1" s="18"/>
    </row>
    <row r="2" spans="1:7" ht="12">
      <c r="A2" s="174" t="s">
        <v>118</v>
      </c>
      <c r="B2" s="174"/>
      <c r="C2" s="174"/>
      <c r="D2" s="174"/>
      <c r="E2" s="174"/>
      <c r="F2" s="174"/>
      <c r="G2" s="64"/>
    </row>
    <row r="3" spans="1:6" ht="12">
      <c r="A3" s="141" t="str">
        <f>County_Region</f>
        <v>SAN JOAQUIN VALLEY SOUTH - 2005</v>
      </c>
      <c r="B3" s="141"/>
      <c r="C3" s="141"/>
      <c r="D3" s="141"/>
      <c r="E3" s="141"/>
      <c r="F3" s="141"/>
    </row>
    <row r="4" spans="1:6" ht="12">
      <c r="A4" s="55"/>
      <c r="B4" s="20"/>
      <c r="C4" s="20"/>
      <c r="D4" s="20"/>
      <c r="E4" s="20"/>
      <c r="F4" s="20"/>
    </row>
    <row r="5" spans="1:18" ht="12">
      <c r="A5" s="65"/>
      <c r="B5" s="143" t="s">
        <v>27</v>
      </c>
      <c r="C5" s="147"/>
      <c r="D5" s="147"/>
      <c r="E5" s="147"/>
      <c r="F5" s="22" t="s">
        <v>28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2">
      <c r="A6" s="6"/>
      <c r="B6" s="24" t="s">
        <v>29</v>
      </c>
      <c r="C6" s="24" t="s">
        <v>108</v>
      </c>
      <c r="D6" s="24" t="s">
        <v>30</v>
      </c>
      <c r="E6" s="24" t="s">
        <v>31</v>
      </c>
      <c r="F6" s="25" t="s">
        <v>32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2">
      <c r="A7" s="26" t="s">
        <v>33</v>
      </c>
      <c r="B7" s="27" t="s">
        <v>34</v>
      </c>
      <c r="C7" s="27" t="s">
        <v>35</v>
      </c>
      <c r="D7" s="27" t="s">
        <v>34</v>
      </c>
      <c r="E7" s="27" t="s">
        <v>36</v>
      </c>
      <c r="F7" s="28" t="s">
        <v>34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">
      <c r="A8" s="19" t="s">
        <v>49</v>
      </c>
      <c r="B8" s="6"/>
      <c r="C8" s="6"/>
      <c r="D8" s="6"/>
      <c r="E8" s="6"/>
      <c r="F8" s="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">
      <c r="A9" s="19" t="str">
        <f>' COSTS PER ACRE - USER INPUT'!A16</f>
        <v>Plant: Greenhouse (seed saved from previous crop)</v>
      </c>
      <c r="B9" s="59">
        <f>' COSTS PER ACRE - USER INPUT'!B16</f>
        <v>75</v>
      </c>
      <c r="C9" s="59">
        <f>' COSTS PER ACRE - USER INPUT'!C16</f>
        <v>0</v>
      </c>
      <c r="D9" s="59">
        <f>' COSTS PER ACRE - USER INPUT'!D16</f>
        <v>25</v>
      </c>
      <c r="E9" s="59">
        <f>' COSTS PER ACRE - USER INPUT'!E16</f>
        <v>0</v>
      </c>
      <c r="F9" s="59">
        <f>' COSTS PER ACRE - USER INPUT'!F16</f>
        <v>100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">
      <c r="A10" s="19" t="str">
        <f>' COSTS PER ACRE - USER INPUT'!A17</f>
        <v>Land Prep: Plow, Disc, List</v>
      </c>
      <c r="B10" s="59">
        <f>' COSTS PER ACRE - USER INPUT'!B17</f>
        <v>0</v>
      </c>
      <c r="C10" s="59">
        <f>' COSTS PER ACRE - USER INPUT'!C17</f>
        <v>0</v>
      </c>
      <c r="D10" s="59">
        <f>' COSTS PER ACRE - USER INPUT'!D17</f>
        <v>0</v>
      </c>
      <c r="E10" s="59">
        <f>' COSTS PER ACRE - USER INPUT'!E17</f>
        <v>100</v>
      </c>
      <c r="F10" s="59">
        <f>' COSTS PER ACRE - USER INPUT'!F17</f>
        <v>100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">
      <c r="A11" s="19" t="str">
        <f>' COSTS PER ACRE - USER INPUT'!A18</f>
        <v>Land Prep: Flatten Bed Tops</v>
      </c>
      <c r="B11" s="59">
        <f>' COSTS PER ACRE - USER INPUT'!B18</f>
        <v>5</v>
      </c>
      <c r="C11" s="59">
        <f>' COSTS PER ACRE - USER INPUT'!C18</f>
        <v>1</v>
      </c>
      <c r="D11" s="59">
        <f>' COSTS PER ACRE - USER INPUT'!D18</f>
        <v>0</v>
      </c>
      <c r="E11" s="59">
        <f>' COSTS PER ACRE - USER INPUT'!E18</f>
        <v>0</v>
      </c>
      <c r="F11" s="59">
        <f>' COSTS PER ACRE - USER INPUT'!F18</f>
        <v>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">
      <c r="A12" s="19" t="str">
        <f>' COSTS PER ACRE - USER INPUT'!A19</f>
        <v>Land Prep: Lay Black Plastic on Alternate Beds</v>
      </c>
      <c r="B12" s="59">
        <f>' COSTS PER ACRE - USER INPUT'!B19</f>
        <v>75</v>
      </c>
      <c r="C12" s="59">
        <f>' COSTS PER ACRE - USER INPUT'!C19</f>
        <v>0</v>
      </c>
      <c r="D12" s="59">
        <f>' COSTS PER ACRE - USER INPUT'!D19</f>
        <v>116</v>
      </c>
      <c r="E12" s="59">
        <f>' COSTS PER ACRE - USER INPUT'!E19</f>
        <v>0</v>
      </c>
      <c r="F12" s="59">
        <f>' COSTS PER ACRE - USER INPUT'!F19</f>
        <v>191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">
      <c r="A13" s="19" t="str">
        <f>' COSTS PER ACRE - USER INPUT'!A20</f>
        <v>Plant: Transplants (from Greenhouse). Fertilize: (20-20-20)</v>
      </c>
      <c r="B13" s="59">
        <f>' COSTS PER ACRE - USER INPUT'!B20</f>
        <v>149</v>
      </c>
      <c r="C13" s="59">
        <f>' COSTS PER ACRE - USER INPUT'!C20</f>
        <v>0</v>
      </c>
      <c r="D13" s="59">
        <f>' COSTS PER ACRE - USER INPUT'!D20</f>
        <v>6</v>
      </c>
      <c r="E13" s="59">
        <f>' COSTS PER ACRE - USER INPUT'!E20</f>
        <v>0</v>
      </c>
      <c r="F13" s="59">
        <f>' COSTS PER ACRE - USER INPUT'!F20</f>
        <v>155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">
      <c r="A14" s="19" t="str">
        <f>' COSTS PER ACRE - USER INPUT'!A21</f>
        <v>Crop Protection: Install Tunnels</v>
      </c>
      <c r="B14" s="59">
        <f>' COSTS PER ACRE - USER INPUT'!B21</f>
        <v>224</v>
      </c>
      <c r="C14" s="59">
        <f>' COSTS PER ACRE - USER INPUT'!C21</f>
        <v>0</v>
      </c>
      <c r="D14" s="59">
        <f>' COSTS PER ACRE - USER INPUT'!D21</f>
        <v>458</v>
      </c>
      <c r="E14" s="59">
        <f>' COSTS PER ACRE - USER INPUT'!E21</f>
        <v>0</v>
      </c>
      <c r="F14" s="59">
        <f>' COSTS PER ACRE - USER INPUT'!F21</f>
        <v>682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2">
      <c r="A15" s="19" t="str">
        <f>' COSTS PER ACRE - USER INPUT'!A22</f>
        <v>Irrigate: (water &amp; labor)</v>
      </c>
      <c r="B15" s="59">
        <f>' COSTS PER ACRE - USER INPUT'!B22</f>
        <v>280</v>
      </c>
      <c r="C15" s="59">
        <f>' COSTS PER ACRE - USER INPUT'!C22</f>
        <v>0</v>
      </c>
      <c r="D15" s="59">
        <f>' COSTS PER ACRE - USER INPUT'!D22</f>
        <v>150</v>
      </c>
      <c r="E15" s="59">
        <f>' COSTS PER ACRE - USER INPUT'!E22</f>
        <v>0</v>
      </c>
      <c r="F15" s="59">
        <f>' COSTS PER ACRE - USER INPUT'!F22</f>
        <v>430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">
      <c r="A16" s="19" t="str">
        <f>' COSTS PER ACRE - USER INPUT'!A23</f>
        <v>Trellis: Install</v>
      </c>
      <c r="B16" s="59">
        <f>' COSTS PER ACRE - USER INPUT'!B23</f>
        <v>298</v>
      </c>
      <c r="C16" s="59">
        <f>' COSTS PER ACRE - USER INPUT'!C23</f>
        <v>0</v>
      </c>
      <c r="D16" s="59">
        <f>' COSTS PER ACRE - USER INPUT'!D23</f>
        <v>1326</v>
      </c>
      <c r="E16" s="59">
        <f>' COSTS PER ACRE - USER INPUT'!E23</f>
        <v>0</v>
      </c>
      <c r="F16" s="59">
        <f>' COSTS PER ACRE - USER INPUT'!F23</f>
        <v>1624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">
      <c r="A17" s="19" t="str">
        <f>' COSTS PER ACRE - USER INPUT'!A24</f>
        <v>Weed: Hand </v>
      </c>
      <c r="B17" s="59">
        <f>' COSTS PER ACRE - USER INPUT'!B24</f>
        <v>56</v>
      </c>
      <c r="C17" s="59">
        <f>' COSTS PER ACRE - USER INPUT'!C24</f>
        <v>0</v>
      </c>
      <c r="D17" s="59">
        <f>' COSTS PER ACRE - USER INPUT'!D24</f>
        <v>0</v>
      </c>
      <c r="E17" s="59">
        <f>' COSTS PER ACRE - USER INPUT'!E24</f>
        <v>0</v>
      </c>
      <c r="F17" s="59">
        <f>' COSTS PER ACRE - USER INPUT'!F24</f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">
      <c r="A18" s="19" t="str">
        <f>' COSTS PER ACRE - USER INPUT'!A25</f>
        <v>Weed: Hand Spray Furrow (Roundup)</v>
      </c>
      <c r="B18" s="59">
        <f>' COSTS PER ACRE - USER INPUT'!B25</f>
        <v>28</v>
      </c>
      <c r="C18" s="59">
        <f>' COSTS PER ACRE - USER INPUT'!C25</f>
        <v>0</v>
      </c>
      <c r="D18" s="59">
        <f>' COSTS PER ACRE - USER INPUT'!D25</f>
        <v>16</v>
      </c>
      <c r="E18" s="59">
        <f>' COSTS PER ACRE - USER INPUT'!E25</f>
        <v>0</v>
      </c>
      <c r="F18" s="59">
        <f>' COSTS PER ACRE - USER INPUT'!F25</f>
        <v>44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">
      <c r="A19" s="19" t="str">
        <f>' COSTS PER ACRE - USER INPUT'!A26</f>
        <v>Fertilize: In irrigation water (UN32)</v>
      </c>
      <c r="B19" s="59">
        <f>' COSTS PER ACRE - USER INPUT'!B26</f>
        <v>0</v>
      </c>
      <c r="C19" s="59">
        <f>' COSTS PER ACRE - USER INPUT'!C26</f>
        <v>0</v>
      </c>
      <c r="D19" s="59">
        <f>' COSTS PER ACRE - USER INPUT'!D26</f>
        <v>14</v>
      </c>
      <c r="E19" s="59">
        <f>' COSTS PER ACRE - USER INPUT'!E26</f>
        <v>0</v>
      </c>
      <c r="F19" s="59">
        <f>' COSTS PER ACRE - USER INPUT'!F26</f>
        <v>14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">
      <c r="A20" s="19" t="str">
        <f>' COSTS PER ACRE - USER INPUT'!A27</f>
        <v>Crop Protection: Remove Tunnels</v>
      </c>
      <c r="B20" s="59">
        <f>' COSTS PER ACRE - USER INPUT'!B27</f>
        <v>45</v>
      </c>
      <c r="C20" s="59">
        <f>' COSTS PER ACRE - USER INPUT'!C27</f>
        <v>6</v>
      </c>
      <c r="D20" s="59">
        <f>' COSTS PER ACRE - USER INPUT'!D27</f>
        <v>0</v>
      </c>
      <c r="E20" s="59">
        <f>' COSTS PER ACRE - USER INPUT'!E27</f>
        <v>5</v>
      </c>
      <c r="F20" s="59">
        <f>' COSTS PER ACRE - USER INPUT'!F27</f>
        <v>56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">
      <c r="A21" s="19" t="str">
        <f>' COSTS PER ACRE - USER INPUT'!A28</f>
        <v>Field Cleanup: Chop Plants, Trellis, Mulch</v>
      </c>
      <c r="B21" s="59">
        <f>' COSTS PER ACRE - USER INPUT'!B28</f>
        <v>753</v>
      </c>
      <c r="C21" s="59">
        <f>' COSTS PER ACRE - USER INPUT'!C28</f>
        <v>6</v>
      </c>
      <c r="D21" s="59">
        <f>' COSTS PER ACRE - USER INPUT'!D28</f>
        <v>0</v>
      </c>
      <c r="E21" s="59">
        <f>' COSTS PER ACRE - USER INPUT'!E28</f>
        <v>7</v>
      </c>
      <c r="F21" s="59">
        <f>' COSTS PER ACRE - USER INPUT'!F28</f>
        <v>766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">
      <c r="A22" s="19" t="str">
        <f>' COSTS PER ACRE - USER INPUT'!A29</f>
        <v>Miscellaneous Pickup Use</v>
      </c>
      <c r="B22" s="59">
        <f>' COSTS PER ACRE - USER INPUT'!B29</f>
        <v>75</v>
      </c>
      <c r="C22" s="59">
        <f>' COSTS PER ACRE - USER INPUT'!C29</f>
        <v>59</v>
      </c>
      <c r="D22" s="59">
        <f>' COSTS PER ACRE - USER INPUT'!D29</f>
        <v>0</v>
      </c>
      <c r="E22" s="59">
        <f>' COSTS PER ACRE - USER INPUT'!E29</f>
        <v>0</v>
      </c>
      <c r="F22" s="59">
        <f>' COSTS PER ACRE - USER INPUT'!F29</f>
        <v>134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">
      <c r="A23" s="32" t="str">
        <f>' COSTS PER ACRE - USER INPUT'!A30</f>
        <v>Additional operation</v>
      </c>
      <c r="B23" s="59">
        <f>' COSTS PER ACRE - USER INPUT'!B30</f>
        <v>0</v>
      </c>
      <c r="C23" s="59">
        <f>' COSTS PER ACRE - USER INPUT'!C30</f>
        <v>0</v>
      </c>
      <c r="D23" s="59">
        <f>' COSTS PER ACRE - USER INPUT'!D30</f>
        <v>0</v>
      </c>
      <c r="E23" s="59">
        <f>' COSTS PER ACRE - USER INPUT'!E30</f>
        <v>0</v>
      </c>
      <c r="F23" s="59">
        <f>' COSTS PER ACRE - USER INPUT'!F30</f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2">
      <c r="A24" s="32" t="str">
        <f>' COSTS PER ACRE - USER INPUT'!A31</f>
        <v>Additional operation</v>
      </c>
      <c r="B24" s="59">
        <f>' COSTS PER ACRE - USER INPUT'!B31</f>
        <v>0</v>
      </c>
      <c r="C24" s="59">
        <f>' COSTS PER ACRE - USER INPUT'!C31</f>
        <v>0</v>
      </c>
      <c r="D24" s="59">
        <f>' COSTS PER ACRE - USER INPUT'!D31</f>
        <v>0</v>
      </c>
      <c r="E24" s="59">
        <f>' COSTS PER ACRE - USER INPUT'!E31</f>
        <v>0</v>
      </c>
      <c r="F24" s="59">
        <f>' COSTS PER ACRE - USER INPUT'!F31</f>
        <v>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">
      <c r="A25" s="7" t="s">
        <v>51</v>
      </c>
      <c r="B25" s="61">
        <f>SUM(B9:B24)</f>
        <v>2063</v>
      </c>
      <c r="C25" s="61">
        <f>SUM(C9:C24)</f>
        <v>72</v>
      </c>
      <c r="D25" s="61">
        <f>SUM(D9:D24)</f>
        <v>2111</v>
      </c>
      <c r="E25" s="61">
        <f>SUM(E9:E24)</f>
        <v>112</v>
      </c>
      <c r="F25" s="61">
        <f>SUM(F9:F24)</f>
        <v>4358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18" ht="12">
      <c r="A26" s="19" t="s">
        <v>52</v>
      </c>
      <c r="B26" s="6"/>
      <c r="C26" s="6"/>
      <c r="D26" s="6"/>
      <c r="E26" s="6"/>
      <c r="F26" s="68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18" ht="12">
      <c r="A27" s="19" t="str">
        <f>' COSTS PER ACRE - USER INPUT'!A34</f>
        <v>Hand Pick</v>
      </c>
      <c r="B27" s="76">
        <f>' COSTS PER ACRE - USER INPUT'!B34</f>
        <v>3728</v>
      </c>
      <c r="C27" s="76">
        <f>' COSTS PER ACRE - USER INPUT'!C34</f>
        <v>0</v>
      </c>
      <c r="D27" s="76">
        <f>' COSTS PER ACRE - USER INPUT'!D34</f>
        <v>1000</v>
      </c>
      <c r="E27" s="76">
        <f>' COSTS PER ACRE - USER INPUT'!E34</f>
        <v>0</v>
      </c>
      <c r="F27" s="76">
        <f>' COSTS PER ACRE - USER INPUT'!F34</f>
        <v>4728</v>
      </c>
      <c r="G27" s="6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18" ht="12">
      <c r="A28" s="19" t="str">
        <f>' COSTS PER ACRE - USER INPUT'!A35</f>
        <v>Haul</v>
      </c>
      <c r="B28" s="76">
        <f>' COSTS PER ACRE - USER INPUT'!B35</f>
        <v>238</v>
      </c>
      <c r="C28" s="76">
        <f>' COSTS PER ACRE - USER INPUT'!C35</f>
        <v>201</v>
      </c>
      <c r="D28" s="76">
        <f>' COSTS PER ACRE - USER INPUT'!D35</f>
        <v>0</v>
      </c>
      <c r="E28" s="76">
        <f>' COSTS PER ACRE - USER INPUT'!E35</f>
        <v>0</v>
      </c>
      <c r="F28" s="76">
        <f>' COSTS PER ACRE - USER INPUT'!F35</f>
        <v>439</v>
      </c>
      <c r="G28" s="69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ht="12">
      <c r="A29" s="7" t="s">
        <v>53</v>
      </c>
      <c r="B29" s="61">
        <f>SUM(B27:B28)</f>
        <v>3966</v>
      </c>
      <c r="C29" s="61">
        <f>SUM(C27:C28)</f>
        <v>201</v>
      </c>
      <c r="D29" s="61">
        <f>SUM(D27:D28)</f>
        <v>1000</v>
      </c>
      <c r="E29" s="61">
        <f>SUM(E27:E28)</f>
        <v>0</v>
      </c>
      <c r="F29" s="61">
        <f>SUM(F27:F28)</f>
        <v>5167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">
      <c r="A30" s="6" t="s">
        <v>54</v>
      </c>
      <c r="B30" s="164" t="s">
        <v>55</v>
      </c>
      <c r="C30" s="164"/>
      <c r="D30" s="146"/>
      <c r="E30" s="71">
        <f>' COSTS PER ACRE - USER INPUT'!E37</f>
        <v>0.0765</v>
      </c>
      <c r="F30" s="59">
        <f>' COSTS PER ACRE - USER INPUT'!F37</f>
        <v>211.67083947215775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">
      <c r="A31" s="7" t="s">
        <v>56</v>
      </c>
      <c r="B31" s="61">
        <f>B25+B29</f>
        <v>6029</v>
      </c>
      <c r="C31" s="61">
        <f>C25+C29</f>
        <v>273</v>
      </c>
      <c r="D31" s="61">
        <f>D25+D29</f>
        <v>3111</v>
      </c>
      <c r="E31" s="61">
        <f>E25+E29</f>
        <v>112</v>
      </c>
      <c r="F31" s="61">
        <f>F25+F29+F30</f>
        <v>9736.670839472157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">
      <c r="A32" s="6" t="s">
        <v>57</v>
      </c>
      <c r="B32" s="6"/>
      <c r="C32" s="6"/>
      <c r="D32" s="6"/>
      <c r="E32" s="6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">
      <c r="A33" s="19" t="str">
        <f>' COSTS PER ACRE - USER INPUT'!A40</f>
        <v>Liability Insurance</v>
      </c>
      <c r="B33" s="6"/>
      <c r="C33" s="6"/>
      <c r="D33" s="6"/>
      <c r="E33" s="6"/>
      <c r="F33" s="72">
        <f>' COSTS PER ACRE - USER INPUT'!F40</f>
        <v>43</v>
      </c>
      <c r="G33" s="3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">
      <c r="A34" s="19" t="str">
        <f>' COSTS PER ACRE - USER INPUT'!A41</f>
        <v>Office Expense</v>
      </c>
      <c r="B34" s="6"/>
      <c r="C34" s="6"/>
      <c r="D34" s="6"/>
      <c r="E34" s="6"/>
      <c r="F34" s="72">
        <f>' COSTS PER ACRE - USER INPUT'!F41</f>
        <v>10</v>
      </c>
      <c r="G34" s="3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">
      <c r="A35" s="19" t="str">
        <f>' COSTS PER ACRE - USER INPUT'!A42</f>
        <v>Land Rent </v>
      </c>
      <c r="B35" s="6"/>
      <c r="C35" s="6"/>
      <c r="D35" s="6"/>
      <c r="E35" s="6"/>
      <c r="F35" s="72">
        <f>' COSTS PER ACRE - USER INPUT'!F42</f>
        <v>300</v>
      </c>
      <c r="G35" s="3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">
      <c r="A36" s="19" t="str">
        <f>' COSTS PER ACRE - USER INPUT'!A43</f>
        <v>Property Taxes</v>
      </c>
      <c r="B36" s="6"/>
      <c r="C36" s="6"/>
      <c r="D36" s="6"/>
      <c r="E36" s="6"/>
      <c r="F36" s="72">
        <f>' COSTS PER ACRE - USER INPUT'!F43</f>
        <v>11</v>
      </c>
      <c r="G36" s="3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">
      <c r="A37" s="19" t="str">
        <f>' COSTS PER ACRE - USER INPUT'!A44</f>
        <v>Property Insurance</v>
      </c>
      <c r="B37" s="6"/>
      <c r="C37" s="6"/>
      <c r="D37" s="6"/>
      <c r="E37" s="6"/>
      <c r="F37" s="72">
        <f>' COSTS PER ACRE - USER INPUT'!F44</f>
        <v>8</v>
      </c>
      <c r="G37" s="3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">
      <c r="A38" s="19" t="str">
        <f>' COSTS PER ACRE - USER INPUT'!A45</f>
        <v>Investment Repairs</v>
      </c>
      <c r="B38" s="6"/>
      <c r="C38" s="6"/>
      <c r="D38" s="6"/>
      <c r="E38" s="6"/>
      <c r="F38" s="72">
        <f>' COSTS PER ACRE - USER INPUT'!F45</f>
        <v>10</v>
      </c>
      <c r="G38" s="3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">
      <c r="A39" s="7" t="s">
        <v>61</v>
      </c>
      <c r="B39" s="7"/>
      <c r="C39" s="7"/>
      <c r="D39" s="7"/>
      <c r="E39" s="7"/>
      <c r="F39" s="61">
        <f>SUM(F33:F38)</f>
        <v>382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ht="12">
      <c r="A40" s="7" t="s">
        <v>62</v>
      </c>
      <c r="B40" s="7"/>
      <c r="C40" s="7"/>
      <c r="D40" s="7"/>
      <c r="E40" s="7"/>
      <c r="F40" s="61">
        <f>F31+F39</f>
        <v>10118.670839472157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6" ht="12">
      <c r="A41" s="6" t="s">
        <v>80</v>
      </c>
      <c r="B41" s="73"/>
      <c r="C41" s="74"/>
      <c r="D41" s="73"/>
      <c r="E41" s="73"/>
      <c r="F41" s="75"/>
    </row>
    <row r="42" spans="1:6" ht="12">
      <c r="A42" s="6" t="str">
        <f>' COSTS PER ACRE - USER INPUT'!A61</f>
        <v>Irrigation Flat Pipe</v>
      </c>
      <c r="B42" s="73"/>
      <c r="C42" s="74"/>
      <c r="D42" s="73"/>
      <c r="E42" s="73"/>
      <c r="F42" s="140">
        <f>' COSTS PER ACRE - USER INPUT'!G61</f>
        <v>126.96310468336137</v>
      </c>
    </row>
    <row r="43" spans="1:6" ht="12">
      <c r="A43" s="6" t="str">
        <f>' COSTS PER ACRE - USER INPUT'!A62</f>
        <v>Miscellaneous Field Tools</v>
      </c>
      <c r="B43" s="6"/>
      <c r="C43" s="6"/>
      <c r="D43" s="6"/>
      <c r="E43" s="6"/>
      <c r="F43" s="140">
        <f>' COSTS PER ACRE - USER INPUT'!G62</f>
        <v>124.07519293553048</v>
      </c>
    </row>
    <row r="44" spans="1:6" ht="12">
      <c r="A44" s="6" t="str">
        <f>' COSTS PER ACRE - USER INPUT'!A63</f>
        <v>Plastic Greenhouse 20' X 20'</v>
      </c>
      <c r="B44" s="6"/>
      <c r="C44" s="35"/>
      <c r="D44" s="6"/>
      <c r="E44" s="35"/>
      <c r="F44" s="140">
        <f>' COSTS PER ACRE - USER INPUT'!G63</f>
        <v>43.42631752743567</v>
      </c>
    </row>
    <row r="45" spans="1:6" ht="12">
      <c r="A45" s="7" t="s">
        <v>81</v>
      </c>
      <c r="B45" s="7"/>
      <c r="C45" s="8"/>
      <c r="D45" s="7"/>
      <c r="E45" s="7"/>
      <c r="F45" s="61">
        <f>SUM(F42:F44)</f>
        <v>294.4646151463275</v>
      </c>
    </row>
    <row r="46" spans="1:6" ht="12">
      <c r="A46" s="26" t="s">
        <v>82</v>
      </c>
      <c r="B46" s="26"/>
      <c r="C46" s="26"/>
      <c r="D46" s="26"/>
      <c r="E46" s="26"/>
      <c r="F46" s="77">
        <f>F40+F45</f>
        <v>10413.135454618485</v>
      </c>
    </row>
  </sheetData>
  <sheetProtection sheet="1" objects="1" scenarios="1"/>
  <mergeCells count="5">
    <mergeCell ref="B30:D30"/>
    <mergeCell ref="B5:E5"/>
    <mergeCell ref="A1:F1"/>
    <mergeCell ref="A3:F3"/>
    <mergeCell ref="A2:F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 topLeftCell="A1">
      <selection activeCell="A1" sqref="A1:N1"/>
    </sheetView>
  </sheetViews>
  <sheetFormatPr defaultColWidth="9.140625" defaultRowHeight="12.75"/>
  <cols>
    <col min="1" max="1" width="41.28125" style="35" customWidth="1"/>
    <col min="2" max="14" width="7.140625" style="35" customWidth="1"/>
    <col min="15" max="16384" width="9.140625" style="35" customWidth="1"/>
  </cols>
  <sheetData>
    <row r="1" spans="1:14" ht="11.2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1.25" customHeight="1">
      <c r="A2" s="174" t="s">
        <v>120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2.75" customHeight="1">
      <c r="A3" s="174" t="str">
        <f>'COSTS PER ACRE - OUTPUT'!A3:F3</f>
        <v>SAN JOAQUIN VALLEY SOUTH - 2005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2.75" customHeight="1">
      <c r="A4" s="26"/>
      <c r="B4" s="5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1.25" customHeight="1">
      <c r="A5" s="57" t="s">
        <v>146</v>
      </c>
      <c r="B5" s="82" t="s">
        <v>44</v>
      </c>
      <c r="C5" s="82" t="s">
        <v>45</v>
      </c>
      <c r="D5" s="82" t="s">
        <v>46</v>
      </c>
      <c r="E5" s="82" t="s">
        <v>47</v>
      </c>
      <c r="F5" s="82" t="s">
        <v>48</v>
      </c>
      <c r="G5" s="82" t="s">
        <v>37</v>
      </c>
      <c r="H5" s="82" t="s">
        <v>38</v>
      </c>
      <c r="I5" s="82" t="s">
        <v>39</v>
      </c>
      <c r="J5" s="82" t="s">
        <v>40</v>
      </c>
      <c r="K5" s="82" t="s">
        <v>41</v>
      </c>
      <c r="L5" s="82" t="s">
        <v>42</v>
      </c>
      <c r="M5" s="82" t="s">
        <v>43</v>
      </c>
      <c r="N5" s="58" t="s">
        <v>83</v>
      </c>
    </row>
    <row r="6" spans="1:14" ht="11.25" customHeight="1">
      <c r="A6" s="57" t="s">
        <v>147</v>
      </c>
      <c r="B6" s="58">
        <v>2005</v>
      </c>
      <c r="C6" s="58">
        <v>2005</v>
      </c>
      <c r="D6" s="58">
        <v>2005</v>
      </c>
      <c r="E6" s="58">
        <v>2005</v>
      </c>
      <c r="F6" s="58">
        <v>2005</v>
      </c>
      <c r="G6" s="58">
        <v>2005</v>
      </c>
      <c r="H6" s="58">
        <v>2005</v>
      </c>
      <c r="I6" s="58">
        <v>2005</v>
      </c>
      <c r="J6" s="58">
        <v>2005</v>
      </c>
      <c r="K6" s="58">
        <v>2005</v>
      </c>
      <c r="L6" s="58">
        <v>2005</v>
      </c>
      <c r="M6" s="58">
        <v>2005</v>
      </c>
      <c r="N6" s="58"/>
    </row>
    <row r="7" spans="1:14" ht="11.25" customHeight="1">
      <c r="A7" s="19" t="s">
        <v>49</v>
      </c>
      <c r="M7" s="6"/>
      <c r="N7" s="6"/>
    </row>
    <row r="8" spans="1:14" ht="11.25" customHeight="1">
      <c r="A8" s="19" t="str">
        <f>' COSTS PER ACRE - USER INPUT'!A16</f>
        <v>Plant: Greenhouse (seed saved from previous crop)</v>
      </c>
      <c r="B8" s="59">
        <f>' COSTS PER ACRE - USER INPUT'!$F16/SUM(' COSTS PER ACRE - USER INPUT'!$G16:$R16)*' COSTS PER ACRE - USER INPUT'!G16</f>
        <v>100</v>
      </c>
      <c r="C8" s="59">
        <f>' COSTS PER ACRE - USER INPUT'!$F16/SUM(' COSTS PER ACRE - USER INPUT'!$G16:$R16)*' COSTS PER ACRE - USER INPUT'!H16</f>
        <v>0</v>
      </c>
      <c r="D8" s="59">
        <f>' COSTS PER ACRE - USER INPUT'!$F16/SUM(' COSTS PER ACRE - USER INPUT'!$G16:$R16)*' COSTS PER ACRE - USER INPUT'!I16</f>
        <v>0</v>
      </c>
      <c r="E8" s="59">
        <f>' COSTS PER ACRE - USER INPUT'!$F16/SUM(' COSTS PER ACRE - USER INPUT'!$G16:$R16)*' COSTS PER ACRE - USER INPUT'!J16</f>
        <v>0</v>
      </c>
      <c r="F8" s="59">
        <f>' COSTS PER ACRE - USER INPUT'!$F16/SUM(' COSTS PER ACRE - USER INPUT'!$G16:$R16)*' COSTS PER ACRE - USER INPUT'!K16</f>
        <v>0</v>
      </c>
      <c r="G8" s="59">
        <f>' COSTS PER ACRE - USER INPUT'!$F16/SUM(' COSTS PER ACRE - USER INPUT'!$G16:$R16)*' COSTS PER ACRE - USER INPUT'!L16</f>
        <v>0</v>
      </c>
      <c r="H8" s="59">
        <f>' COSTS PER ACRE - USER INPUT'!$F16/SUM(' COSTS PER ACRE - USER INPUT'!$G16:$R16)*' COSTS PER ACRE - USER INPUT'!M16</f>
        <v>0</v>
      </c>
      <c r="I8" s="59">
        <f>' COSTS PER ACRE - USER INPUT'!$F16/SUM(' COSTS PER ACRE - USER INPUT'!$G16:$R16)*' COSTS PER ACRE - USER INPUT'!N16</f>
        <v>0</v>
      </c>
      <c r="J8" s="59">
        <f>' COSTS PER ACRE - USER INPUT'!$F16/SUM(' COSTS PER ACRE - USER INPUT'!$G16:$R16)*' COSTS PER ACRE - USER INPUT'!O16</f>
        <v>0</v>
      </c>
      <c r="K8" s="59">
        <f>' COSTS PER ACRE - USER INPUT'!$F16/SUM(' COSTS PER ACRE - USER INPUT'!$G16:$R16)*' COSTS PER ACRE - USER INPUT'!P16</f>
        <v>0</v>
      </c>
      <c r="L8" s="59">
        <f>' COSTS PER ACRE - USER INPUT'!$F16/SUM(' COSTS PER ACRE - USER INPUT'!$G16:$R16)*' COSTS PER ACRE - USER INPUT'!Q16</f>
        <v>0</v>
      </c>
      <c r="M8" s="59">
        <f>' COSTS PER ACRE - USER INPUT'!$F16/SUM(' COSTS PER ACRE - USER INPUT'!$G16:$R16)*' COSTS PER ACRE - USER INPUT'!R16</f>
        <v>0</v>
      </c>
      <c r="N8" s="59">
        <f>SUM(B8:M8)</f>
        <v>100</v>
      </c>
    </row>
    <row r="9" spans="1:14" ht="11.25" customHeight="1">
      <c r="A9" s="19" t="str">
        <f>' COSTS PER ACRE - USER INPUT'!A17</f>
        <v>Land Prep: Plow, Disc, List</v>
      </c>
      <c r="B9" s="59">
        <f>' COSTS PER ACRE - USER INPUT'!$F17/SUM(' COSTS PER ACRE - USER INPUT'!$G17:$R17)*' COSTS PER ACRE - USER INPUT'!G17</f>
        <v>100</v>
      </c>
      <c r="C9" s="59">
        <f>' COSTS PER ACRE - USER INPUT'!$F17/SUM(' COSTS PER ACRE - USER INPUT'!$G17:$R17)*' COSTS PER ACRE - USER INPUT'!H17</f>
        <v>0</v>
      </c>
      <c r="D9" s="59">
        <f>' COSTS PER ACRE - USER INPUT'!$F17/SUM(' COSTS PER ACRE - USER INPUT'!$G17:$R17)*' COSTS PER ACRE - USER INPUT'!I17</f>
        <v>0</v>
      </c>
      <c r="E9" s="59">
        <f>' COSTS PER ACRE - USER INPUT'!$F17/SUM(' COSTS PER ACRE - USER INPUT'!$G17:$R17)*' COSTS PER ACRE - USER INPUT'!J17</f>
        <v>0</v>
      </c>
      <c r="F9" s="59">
        <f>' COSTS PER ACRE - USER INPUT'!$F17/SUM(' COSTS PER ACRE - USER INPUT'!$G17:$R17)*' COSTS PER ACRE - USER INPUT'!K17</f>
        <v>0</v>
      </c>
      <c r="G9" s="59">
        <f>' COSTS PER ACRE - USER INPUT'!$F17/SUM(' COSTS PER ACRE - USER INPUT'!$G17:$R17)*' COSTS PER ACRE - USER INPUT'!L17</f>
        <v>0</v>
      </c>
      <c r="H9" s="59">
        <f>' COSTS PER ACRE - USER INPUT'!$F17/SUM(' COSTS PER ACRE - USER INPUT'!$G17:$R17)*' COSTS PER ACRE - USER INPUT'!M17</f>
        <v>0</v>
      </c>
      <c r="I9" s="59">
        <f>' COSTS PER ACRE - USER INPUT'!$F17/SUM(' COSTS PER ACRE - USER INPUT'!$G17:$R17)*' COSTS PER ACRE - USER INPUT'!N17</f>
        <v>0</v>
      </c>
      <c r="J9" s="59">
        <f>' COSTS PER ACRE - USER INPUT'!$F17/SUM(' COSTS PER ACRE - USER INPUT'!$G17:$R17)*' COSTS PER ACRE - USER INPUT'!O17</f>
        <v>0</v>
      </c>
      <c r="K9" s="59">
        <f>' COSTS PER ACRE - USER INPUT'!$F17/SUM(' COSTS PER ACRE - USER INPUT'!$G17:$R17)*' COSTS PER ACRE - USER INPUT'!P17</f>
        <v>0</v>
      </c>
      <c r="L9" s="59">
        <f>' COSTS PER ACRE - USER INPUT'!$F17/SUM(' COSTS PER ACRE - USER INPUT'!$G17:$R17)*' COSTS PER ACRE - USER INPUT'!Q17</f>
        <v>0</v>
      </c>
      <c r="M9" s="59">
        <f>' COSTS PER ACRE - USER INPUT'!$F17/SUM(' COSTS PER ACRE - USER INPUT'!$G17:$R17)*' COSTS PER ACRE - USER INPUT'!R17</f>
        <v>0</v>
      </c>
      <c r="N9" s="59">
        <f aca="true" t="shared" si="0" ref="N9:N21">SUM(B9:M9)</f>
        <v>100</v>
      </c>
    </row>
    <row r="10" spans="1:14" ht="11.25" customHeight="1">
      <c r="A10" s="19" t="str">
        <f>' COSTS PER ACRE - USER INPUT'!A18</f>
        <v>Land Prep: Flatten Bed Tops</v>
      </c>
      <c r="B10" s="59">
        <f>' COSTS PER ACRE - USER INPUT'!$F18/SUM(' COSTS PER ACRE - USER INPUT'!$G18:$R18)*' COSTS PER ACRE - USER INPUT'!G18</f>
        <v>0</v>
      </c>
      <c r="C10" s="59">
        <f>' COSTS PER ACRE - USER INPUT'!$F18/SUM(' COSTS PER ACRE - USER INPUT'!$G18:$R18)*' COSTS PER ACRE - USER INPUT'!H18</f>
        <v>6</v>
      </c>
      <c r="D10" s="59">
        <f>' COSTS PER ACRE - USER INPUT'!$F18/SUM(' COSTS PER ACRE - USER INPUT'!$G18:$R18)*' COSTS PER ACRE - USER INPUT'!I18</f>
        <v>0</v>
      </c>
      <c r="E10" s="59">
        <f>' COSTS PER ACRE - USER INPUT'!$F18/SUM(' COSTS PER ACRE - USER INPUT'!$G18:$R18)*' COSTS PER ACRE - USER INPUT'!J18</f>
        <v>0</v>
      </c>
      <c r="F10" s="59">
        <f>' COSTS PER ACRE - USER INPUT'!$F18/SUM(' COSTS PER ACRE - USER INPUT'!$G18:$R18)*' COSTS PER ACRE - USER INPUT'!K18</f>
        <v>0</v>
      </c>
      <c r="G10" s="59">
        <f>' COSTS PER ACRE - USER INPUT'!$F18/SUM(' COSTS PER ACRE - USER INPUT'!$G18:$R18)*' COSTS PER ACRE - USER INPUT'!L18</f>
        <v>0</v>
      </c>
      <c r="H10" s="59">
        <f>' COSTS PER ACRE - USER INPUT'!$F18/SUM(' COSTS PER ACRE - USER INPUT'!$G18:$R18)*' COSTS PER ACRE - USER INPUT'!M18</f>
        <v>0</v>
      </c>
      <c r="I10" s="59">
        <f>' COSTS PER ACRE - USER INPUT'!$F18/SUM(' COSTS PER ACRE - USER INPUT'!$G18:$R18)*' COSTS PER ACRE - USER INPUT'!N18</f>
        <v>0</v>
      </c>
      <c r="J10" s="59">
        <f>' COSTS PER ACRE - USER INPUT'!$F18/SUM(' COSTS PER ACRE - USER INPUT'!$G18:$R18)*' COSTS PER ACRE - USER INPUT'!O18</f>
        <v>0</v>
      </c>
      <c r="K10" s="59">
        <f>' COSTS PER ACRE - USER INPUT'!$F18/SUM(' COSTS PER ACRE - USER INPUT'!$G18:$R18)*' COSTS PER ACRE - USER INPUT'!P18</f>
        <v>0</v>
      </c>
      <c r="L10" s="59">
        <f>' COSTS PER ACRE - USER INPUT'!$F18/SUM(' COSTS PER ACRE - USER INPUT'!$G18:$R18)*' COSTS PER ACRE - USER INPUT'!Q18</f>
        <v>0</v>
      </c>
      <c r="M10" s="59">
        <f>' COSTS PER ACRE - USER INPUT'!$F18/SUM(' COSTS PER ACRE - USER INPUT'!$G18:$R18)*' COSTS PER ACRE - USER INPUT'!R18</f>
        <v>0</v>
      </c>
      <c r="N10" s="59">
        <f t="shared" si="0"/>
        <v>6</v>
      </c>
    </row>
    <row r="11" spans="1:14" ht="11.25" customHeight="1">
      <c r="A11" s="19" t="str">
        <f>' COSTS PER ACRE - USER INPUT'!A19</f>
        <v>Land Prep: Lay Black Plastic on Alternate Beds</v>
      </c>
      <c r="B11" s="59">
        <f>' COSTS PER ACRE - USER INPUT'!$F19/SUM(' COSTS PER ACRE - USER INPUT'!$G19:$R19)*' COSTS PER ACRE - USER INPUT'!G19</f>
        <v>0</v>
      </c>
      <c r="C11" s="59">
        <f>' COSTS PER ACRE - USER INPUT'!$F19/SUM(' COSTS PER ACRE - USER INPUT'!$G19:$R19)*' COSTS PER ACRE - USER INPUT'!H19</f>
        <v>191</v>
      </c>
      <c r="D11" s="59">
        <f>' COSTS PER ACRE - USER INPUT'!$F19/SUM(' COSTS PER ACRE - USER INPUT'!$G19:$R19)*' COSTS PER ACRE - USER INPUT'!I19</f>
        <v>0</v>
      </c>
      <c r="E11" s="59">
        <f>' COSTS PER ACRE - USER INPUT'!$F19/SUM(' COSTS PER ACRE - USER INPUT'!$G19:$R19)*' COSTS PER ACRE - USER INPUT'!J19</f>
        <v>0</v>
      </c>
      <c r="F11" s="59">
        <f>' COSTS PER ACRE - USER INPUT'!$F19/SUM(' COSTS PER ACRE - USER INPUT'!$G19:$R19)*' COSTS PER ACRE - USER INPUT'!K19</f>
        <v>0</v>
      </c>
      <c r="G11" s="59">
        <f>' COSTS PER ACRE - USER INPUT'!$F19/SUM(' COSTS PER ACRE - USER INPUT'!$G19:$R19)*' COSTS PER ACRE - USER INPUT'!L19</f>
        <v>0</v>
      </c>
      <c r="H11" s="59">
        <f>' COSTS PER ACRE - USER INPUT'!$F19/SUM(' COSTS PER ACRE - USER INPUT'!$G19:$R19)*' COSTS PER ACRE - USER INPUT'!M19</f>
        <v>0</v>
      </c>
      <c r="I11" s="59">
        <f>' COSTS PER ACRE - USER INPUT'!$F19/SUM(' COSTS PER ACRE - USER INPUT'!$G19:$R19)*' COSTS PER ACRE - USER INPUT'!N19</f>
        <v>0</v>
      </c>
      <c r="J11" s="59">
        <f>' COSTS PER ACRE - USER INPUT'!$F19/SUM(' COSTS PER ACRE - USER INPUT'!$G19:$R19)*' COSTS PER ACRE - USER INPUT'!O19</f>
        <v>0</v>
      </c>
      <c r="K11" s="59">
        <f>' COSTS PER ACRE - USER INPUT'!$F19/SUM(' COSTS PER ACRE - USER INPUT'!$G19:$R19)*' COSTS PER ACRE - USER INPUT'!P19</f>
        <v>0</v>
      </c>
      <c r="L11" s="59">
        <f>' COSTS PER ACRE - USER INPUT'!$F19/SUM(' COSTS PER ACRE - USER INPUT'!$G19:$R19)*' COSTS PER ACRE - USER INPUT'!Q19</f>
        <v>0</v>
      </c>
      <c r="M11" s="59">
        <f>' COSTS PER ACRE - USER INPUT'!$F19/SUM(' COSTS PER ACRE - USER INPUT'!$G19:$R19)*' COSTS PER ACRE - USER INPUT'!R19</f>
        <v>0</v>
      </c>
      <c r="N11" s="59">
        <f t="shared" si="0"/>
        <v>191</v>
      </c>
    </row>
    <row r="12" spans="1:14" ht="11.25" customHeight="1">
      <c r="A12" s="138" t="str">
        <f>' COSTS PER ACRE - USER INPUT'!A20</f>
        <v>Plant: Transplants (from Greenhouse). Fertilize: (20-20-20)</v>
      </c>
      <c r="B12" s="59">
        <f>' COSTS PER ACRE - USER INPUT'!$F20/SUM(' COSTS PER ACRE - USER INPUT'!$G20:$R20)*' COSTS PER ACRE - USER INPUT'!G20</f>
        <v>0</v>
      </c>
      <c r="C12" s="59">
        <f>' COSTS PER ACRE - USER INPUT'!$F20/SUM(' COSTS PER ACRE - USER INPUT'!$G20:$R20)*' COSTS PER ACRE - USER INPUT'!H20</f>
        <v>155</v>
      </c>
      <c r="D12" s="59">
        <f>' COSTS PER ACRE - USER INPUT'!$F20/SUM(' COSTS PER ACRE - USER INPUT'!$G20:$R20)*' COSTS PER ACRE - USER INPUT'!I20</f>
        <v>0</v>
      </c>
      <c r="E12" s="59">
        <f>' COSTS PER ACRE - USER INPUT'!$F20/SUM(' COSTS PER ACRE - USER INPUT'!$G20:$R20)*' COSTS PER ACRE - USER INPUT'!J20</f>
        <v>0</v>
      </c>
      <c r="F12" s="59">
        <f>' COSTS PER ACRE - USER INPUT'!$F20/SUM(' COSTS PER ACRE - USER INPUT'!$G20:$R20)*' COSTS PER ACRE - USER INPUT'!K20</f>
        <v>0</v>
      </c>
      <c r="G12" s="59">
        <f>' COSTS PER ACRE - USER INPUT'!$F20/SUM(' COSTS PER ACRE - USER INPUT'!$G20:$R20)*' COSTS PER ACRE - USER INPUT'!L20</f>
        <v>0</v>
      </c>
      <c r="H12" s="59">
        <f>' COSTS PER ACRE - USER INPUT'!$F20/SUM(' COSTS PER ACRE - USER INPUT'!$G20:$R20)*' COSTS PER ACRE - USER INPUT'!M20</f>
        <v>0</v>
      </c>
      <c r="I12" s="59">
        <f>' COSTS PER ACRE - USER INPUT'!$F20/SUM(' COSTS PER ACRE - USER INPUT'!$G20:$R20)*' COSTS PER ACRE - USER INPUT'!N20</f>
        <v>0</v>
      </c>
      <c r="J12" s="59">
        <f>' COSTS PER ACRE - USER INPUT'!$F20/SUM(' COSTS PER ACRE - USER INPUT'!$G20:$R20)*' COSTS PER ACRE - USER INPUT'!O20</f>
        <v>0</v>
      </c>
      <c r="K12" s="59">
        <f>' COSTS PER ACRE - USER INPUT'!$F20/SUM(' COSTS PER ACRE - USER INPUT'!$G20:$R20)*' COSTS PER ACRE - USER INPUT'!P20</f>
        <v>0</v>
      </c>
      <c r="L12" s="59">
        <f>' COSTS PER ACRE - USER INPUT'!$F20/SUM(' COSTS PER ACRE - USER INPUT'!$G20:$R20)*' COSTS PER ACRE - USER INPUT'!Q20</f>
        <v>0</v>
      </c>
      <c r="M12" s="59">
        <f>' COSTS PER ACRE - USER INPUT'!$F20/SUM(' COSTS PER ACRE - USER INPUT'!$G20:$R20)*' COSTS PER ACRE - USER INPUT'!R20</f>
        <v>0</v>
      </c>
      <c r="N12" s="59">
        <f t="shared" si="0"/>
        <v>155</v>
      </c>
    </row>
    <row r="13" spans="1:14" ht="11.25" customHeight="1">
      <c r="A13" s="19" t="str">
        <f>' COSTS PER ACRE - USER INPUT'!A21</f>
        <v>Crop Protection: Install Tunnels</v>
      </c>
      <c r="B13" s="59">
        <f>' COSTS PER ACRE - USER INPUT'!$F21/SUM(' COSTS PER ACRE - USER INPUT'!$G21:$R21)*' COSTS PER ACRE - USER INPUT'!G21</f>
        <v>0</v>
      </c>
      <c r="C13" s="59">
        <f>' COSTS PER ACRE - USER INPUT'!$F21/SUM(' COSTS PER ACRE - USER INPUT'!$G21:$R21)*' COSTS PER ACRE - USER INPUT'!H21</f>
        <v>682</v>
      </c>
      <c r="D13" s="59">
        <f>' COSTS PER ACRE - USER INPUT'!$F21/SUM(' COSTS PER ACRE - USER INPUT'!$G21:$R21)*' COSTS PER ACRE - USER INPUT'!I21</f>
        <v>0</v>
      </c>
      <c r="E13" s="59">
        <f>' COSTS PER ACRE - USER INPUT'!$F21/SUM(' COSTS PER ACRE - USER INPUT'!$G21:$R21)*' COSTS PER ACRE - USER INPUT'!J21</f>
        <v>0</v>
      </c>
      <c r="F13" s="59">
        <f>' COSTS PER ACRE - USER INPUT'!$F21/SUM(' COSTS PER ACRE - USER INPUT'!$G21:$R21)*' COSTS PER ACRE - USER INPUT'!K21</f>
        <v>0</v>
      </c>
      <c r="G13" s="59">
        <f>' COSTS PER ACRE - USER INPUT'!$F21/SUM(' COSTS PER ACRE - USER INPUT'!$G21:$R21)*' COSTS PER ACRE - USER INPUT'!L21</f>
        <v>0</v>
      </c>
      <c r="H13" s="59">
        <f>' COSTS PER ACRE - USER INPUT'!$F21/SUM(' COSTS PER ACRE - USER INPUT'!$G21:$R21)*' COSTS PER ACRE - USER INPUT'!M21</f>
        <v>0</v>
      </c>
      <c r="I13" s="59">
        <f>' COSTS PER ACRE - USER INPUT'!$F21/SUM(' COSTS PER ACRE - USER INPUT'!$G21:$R21)*' COSTS PER ACRE - USER INPUT'!N21</f>
        <v>0</v>
      </c>
      <c r="J13" s="59">
        <f>' COSTS PER ACRE - USER INPUT'!$F21/SUM(' COSTS PER ACRE - USER INPUT'!$G21:$R21)*' COSTS PER ACRE - USER INPUT'!O21</f>
        <v>0</v>
      </c>
      <c r="K13" s="59">
        <f>' COSTS PER ACRE - USER INPUT'!$F21/SUM(' COSTS PER ACRE - USER INPUT'!$G21:$R21)*' COSTS PER ACRE - USER INPUT'!P21</f>
        <v>0</v>
      </c>
      <c r="L13" s="59">
        <f>' COSTS PER ACRE - USER INPUT'!$F21/SUM(' COSTS PER ACRE - USER INPUT'!$G21:$R21)*' COSTS PER ACRE - USER INPUT'!Q21</f>
        <v>0</v>
      </c>
      <c r="M13" s="59">
        <f>' COSTS PER ACRE - USER INPUT'!$F21/SUM(' COSTS PER ACRE - USER INPUT'!$G21:$R21)*' COSTS PER ACRE - USER INPUT'!R21</f>
        <v>0</v>
      </c>
      <c r="N13" s="59">
        <f t="shared" si="0"/>
        <v>682</v>
      </c>
    </row>
    <row r="14" spans="1:14" ht="11.25" customHeight="1">
      <c r="A14" s="19" t="str">
        <f>' COSTS PER ACRE - USER INPUT'!A22</f>
        <v>Irrigate: (water &amp; labor)</v>
      </c>
      <c r="B14" s="59">
        <f>' COSTS PER ACRE - USER INPUT'!$F22/SUM(' COSTS PER ACRE - USER INPUT'!$G22:$R22)*' COSTS PER ACRE - USER INPUT'!G22</f>
        <v>0</v>
      </c>
      <c r="C14" s="59">
        <f>' COSTS PER ACRE - USER INPUT'!$F22/SUM(' COSTS PER ACRE - USER INPUT'!$G22:$R22)*' COSTS PER ACRE - USER INPUT'!H22</f>
        <v>0</v>
      </c>
      <c r="D14" s="59">
        <f>' COSTS PER ACRE - USER INPUT'!$F22/SUM(' COSTS PER ACRE - USER INPUT'!$G22:$R22)*' COSTS PER ACRE - USER INPUT'!I22</f>
        <v>42.90023201856148</v>
      </c>
      <c r="E14" s="59">
        <f>' COSTS PER ACRE - USER INPUT'!$F22/SUM(' COSTS PER ACRE - USER INPUT'!$G22:$R22)*' COSTS PER ACRE - USER INPUT'!J22</f>
        <v>42.90023201856148</v>
      </c>
      <c r="F14" s="59">
        <f>' COSTS PER ACRE - USER INPUT'!$F22/SUM(' COSTS PER ACRE - USER INPUT'!$G22:$R22)*' COSTS PER ACRE - USER INPUT'!K22</f>
        <v>42.90023201856148</v>
      </c>
      <c r="G14" s="59">
        <f>' COSTS PER ACRE - USER INPUT'!$F22/SUM(' COSTS PER ACRE - USER INPUT'!$G22:$R22)*' COSTS PER ACRE - USER INPUT'!L22</f>
        <v>71.83294663573086</v>
      </c>
      <c r="H14" s="59">
        <f>' COSTS PER ACRE - USER INPUT'!$F22/SUM(' COSTS PER ACRE - USER INPUT'!$G22:$R22)*' COSTS PER ACRE - USER INPUT'!M22</f>
        <v>71.83294663573086</v>
      </c>
      <c r="I14" s="59">
        <f>' COSTS PER ACRE - USER INPUT'!$F22/SUM(' COSTS PER ACRE - USER INPUT'!$G22:$R22)*' COSTS PER ACRE - USER INPUT'!N22</f>
        <v>71.83294663573086</v>
      </c>
      <c r="J14" s="59">
        <f>' COSTS PER ACRE - USER INPUT'!$F22/SUM(' COSTS PER ACRE - USER INPUT'!$G22:$R22)*' COSTS PER ACRE - USER INPUT'!O22</f>
        <v>71.83294663573086</v>
      </c>
      <c r="K14" s="59">
        <f>' COSTS PER ACRE - USER INPUT'!$F22/SUM(' COSTS PER ACRE - USER INPUT'!$G22:$R22)*' COSTS PER ACRE - USER INPUT'!P22</f>
        <v>13.967517401392112</v>
      </c>
      <c r="L14" s="59">
        <f>' COSTS PER ACRE - USER INPUT'!$F22/SUM(' COSTS PER ACRE - USER INPUT'!$G22:$R22)*' COSTS PER ACRE - USER INPUT'!Q22</f>
        <v>0</v>
      </c>
      <c r="M14" s="59">
        <f>' COSTS PER ACRE - USER INPUT'!$F22/SUM(' COSTS PER ACRE - USER INPUT'!$G22:$R22)*' COSTS PER ACRE - USER INPUT'!R22</f>
        <v>0</v>
      </c>
      <c r="N14" s="59">
        <f t="shared" si="0"/>
        <v>430.00000000000006</v>
      </c>
    </row>
    <row r="15" spans="1:14" ht="11.25" customHeight="1">
      <c r="A15" s="19" t="str">
        <f>' COSTS PER ACRE - USER INPUT'!A23</f>
        <v>Trellis: Install</v>
      </c>
      <c r="B15" s="59">
        <f>' COSTS PER ACRE - USER INPUT'!$F23/SUM(' COSTS PER ACRE - USER INPUT'!$G23:$R23)*' COSTS PER ACRE - USER INPUT'!G23</f>
        <v>0</v>
      </c>
      <c r="C15" s="59">
        <f>' COSTS PER ACRE - USER INPUT'!$F23/SUM(' COSTS PER ACRE - USER INPUT'!$G23:$R23)*' COSTS PER ACRE - USER INPUT'!H23</f>
        <v>0</v>
      </c>
      <c r="D15" s="59">
        <f>' COSTS PER ACRE - USER INPUT'!$F23/SUM(' COSTS PER ACRE - USER INPUT'!$G23:$R23)*' COSTS PER ACRE - USER INPUT'!I23</f>
        <v>1624</v>
      </c>
      <c r="E15" s="59">
        <f>' COSTS PER ACRE - USER INPUT'!$F23/SUM(' COSTS PER ACRE - USER INPUT'!$G23:$R23)*' COSTS PER ACRE - USER INPUT'!J23</f>
        <v>0</v>
      </c>
      <c r="F15" s="59">
        <f>' COSTS PER ACRE - USER INPUT'!$F23/SUM(' COSTS PER ACRE - USER INPUT'!$G23:$R23)*' COSTS PER ACRE - USER INPUT'!K23</f>
        <v>0</v>
      </c>
      <c r="G15" s="59">
        <f>' COSTS PER ACRE - USER INPUT'!$F23/SUM(' COSTS PER ACRE - USER INPUT'!$G23:$R23)*' COSTS PER ACRE - USER INPUT'!L23</f>
        <v>0</v>
      </c>
      <c r="H15" s="59">
        <f>' COSTS PER ACRE - USER INPUT'!$F23/SUM(' COSTS PER ACRE - USER INPUT'!$G23:$R23)*' COSTS PER ACRE - USER INPUT'!M23</f>
        <v>0</v>
      </c>
      <c r="I15" s="59">
        <f>' COSTS PER ACRE - USER INPUT'!$F23/SUM(' COSTS PER ACRE - USER INPUT'!$G23:$R23)*' COSTS PER ACRE - USER INPUT'!N23</f>
        <v>0</v>
      </c>
      <c r="J15" s="59">
        <f>' COSTS PER ACRE - USER INPUT'!$F23/SUM(' COSTS PER ACRE - USER INPUT'!$G23:$R23)*' COSTS PER ACRE - USER INPUT'!O23</f>
        <v>0</v>
      </c>
      <c r="K15" s="59">
        <f>' COSTS PER ACRE - USER INPUT'!$F23/SUM(' COSTS PER ACRE - USER INPUT'!$G23:$R23)*' COSTS PER ACRE - USER INPUT'!P23</f>
        <v>0</v>
      </c>
      <c r="L15" s="59">
        <f>' COSTS PER ACRE - USER INPUT'!$F23/SUM(' COSTS PER ACRE - USER INPUT'!$G23:$R23)*' COSTS PER ACRE - USER INPUT'!Q23</f>
        <v>0</v>
      </c>
      <c r="M15" s="59">
        <f>' COSTS PER ACRE - USER INPUT'!$F23/SUM(' COSTS PER ACRE - USER INPUT'!$G23:$R23)*' COSTS PER ACRE - USER INPUT'!R23</f>
        <v>0</v>
      </c>
      <c r="N15" s="59">
        <f t="shared" si="0"/>
        <v>1624</v>
      </c>
    </row>
    <row r="16" spans="1:14" ht="11.25" customHeight="1">
      <c r="A16" s="19" t="str">
        <f>' COSTS PER ACRE - USER INPUT'!A24</f>
        <v>Weed: Hand </v>
      </c>
      <c r="B16" s="59">
        <f>' COSTS PER ACRE - USER INPUT'!$F24/SUM(' COSTS PER ACRE - USER INPUT'!$G24:$R24)*' COSTS PER ACRE - USER INPUT'!G24</f>
        <v>0</v>
      </c>
      <c r="C16" s="59">
        <f>' COSTS PER ACRE - USER INPUT'!$F24/SUM(' COSTS PER ACRE - USER INPUT'!$G24:$R24)*' COSTS PER ACRE - USER INPUT'!H24</f>
        <v>0</v>
      </c>
      <c r="D16" s="59">
        <f>' COSTS PER ACRE - USER INPUT'!$F24/SUM(' COSTS PER ACRE - USER INPUT'!$G24:$R24)*' COSTS PER ACRE - USER INPUT'!I24</f>
        <v>28</v>
      </c>
      <c r="E16" s="59">
        <f>' COSTS PER ACRE - USER INPUT'!$F24/SUM(' COSTS PER ACRE - USER INPUT'!$G24:$R24)*' COSTS PER ACRE - USER INPUT'!J24</f>
        <v>0</v>
      </c>
      <c r="F16" s="59">
        <f>' COSTS PER ACRE - USER INPUT'!$F24/SUM(' COSTS PER ACRE - USER INPUT'!$G24:$R24)*' COSTS PER ACRE - USER INPUT'!K24</f>
        <v>28</v>
      </c>
      <c r="G16" s="59">
        <f>' COSTS PER ACRE - USER INPUT'!$F24/SUM(' COSTS PER ACRE - USER INPUT'!$G24:$R24)*' COSTS PER ACRE - USER INPUT'!L24</f>
        <v>0</v>
      </c>
      <c r="H16" s="59">
        <f>' COSTS PER ACRE - USER INPUT'!$F24/SUM(' COSTS PER ACRE - USER INPUT'!$G24:$R24)*' COSTS PER ACRE - USER INPUT'!M24</f>
        <v>0</v>
      </c>
      <c r="I16" s="59">
        <f>' COSTS PER ACRE - USER INPUT'!$F24/SUM(' COSTS PER ACRE - USER INPUT'!$G24:$R24)*' COSTS PER ACRE - USER INPUT'!N24</f>
        <v>0</v>
      </c>
      <c r="J16" s="59">
        <f>' COSTS PER ACRE - USER INPUT'!$F24/SUM(' COSTS PER ACRE - USER INPUT'!$G24:$R24)*' COSTS PER ACRE - USER INPUT'!O24</f>
        <v>0</v>
      </c>
      <c r="K16" s="59">
        <f>' COSTS PER ACRE - USER INPUT'!$F24/SUM(' COSTS PER ACRE - USER INPUT'!$G24:$R24)*' COSTS PER ACRE - USER INPUT'!P24</f>
        <v>0</v>
      </c>
      <c r="L16" s="59">
        <f>' COSTS PER ACRE - USER INPUT'!$F24/SUM(' COSTS PER ACRE - USER INPUT'!$G24:$R24)*' COSTS PER ACRE - USER INPUT'!Q24</f>
        <v>0</v>
      </c>
      <c r="M16" s="59">
        <f>' COSTS PER ACRE - USER INPUT'!$F24/SUM(' COSTS PER ACRE - USER INPUT'!$G24:$R24)*' COSTS PER ACRE - USER INPUT'!R24</f>
        <v>0</v>
      </c>
      <c r="N16" s="59">
        <f t="shared" si="0"/>
        <v>56</v>
      </c>
    </row>
    <row r="17" spans="1:14" ht="11.25" customHeight="1">
      <c r="A17" s="19" t="str">
        <f>' COSTS PER ACRE - USER INPUT'!A25</f>
        <v>Weed: Hand Spray Furrow (Roundup)</v>
      </c>
      <c r="B17" s="59">
        <f>' COSTS PER ACRE - USER INPUT'!$F25/SUM(' COSTS PER ACRE - USER INPUT'!$G25:$R25)*' COSTS PER ACRE - USER INPUT'!G25</f>
        <v>0</v>
      </c>
      <c r="C17" s="59">
        <f>' COSTS PER ACRE - USER INPUT'!$F25/SUM(' COSTS PER ACRE - USER INPUT'!$G25:$R25)*' COSTS PER ACRE - USER INPUT'!H25</f>
        <v>0</v>
      </c>
      <c r="D17" s="59">
        <f>' COSTS PER ACRE - USER INPUT'!$F25/SUM(' COSTS PER ACRE - USER INPUT'!$G25:$R25)*' COSTS PER ACRE - USER INPUT'!I25</f>
        <v>0</v>
      </c>
      <c r="E17" s="59">
        <f>' COSTS PER ACRE - USER INPUT'!$F25/SUM(' COSTS PER ACRE - USER INPUT'!$G25:$R25)*' COSTS PER ACRE - USER INPUT'!J25</f>
        <v>22</v>
      </c>
      <c r="F17" s="59">
        <f>' COSTS PER ACRE - USER INPUT'!$F25/SUM(' COSTS PER ACRE - USER INPUT'!$G25:$R25)*' COSTS PER ACRE - USER INPUT'!K25</f>
        <v>0</v>
      </c>
      <c r="G17" s="59">
        <f>' COSTS PER ACRE - USER INPUT'!$F25/SUM(' COSTS PER ACRE - USER INPUT'!$G25:$R25)*' COSTS PER ACRE - USER INPUT'!L25</f>
        <v>0</v>
      </c>
      <c r="H17" s="59">
        <f>' COSTS PER ACRE - USER INPUT'!$F25/SUM(' COSTS PER ACRE - USER INPUT'!$G25:$R25)*' COSTS PER ACRE - USER INPUT'!M25</f>
        <v>0</v>
      </c>
      <c r="I17" s="59">
        <f>' COSTS PER ACRE - USER INPUT'!$F25/SUM(' COSTS PER ACRE - USER INPUT'!$G25:$R25)*' COSTS PER ACRE - USER INPUT'!N25</f>
        <v>22</v>
      </c>
      <c r="J17" s="59">
        <f>' COSTS PER ACRE - USER INPUT'!$F25/SUM(' COSTS PER ACRE - USER INPUT'!$G25:$R25)*' COSTS PER ACRE - USER INPUT'!O25</f>
        <v>0</v>
      </c>
      <c r="K17" s="59">
        <f>' COSTS PER ACRE - USER INPUT'!$F25/SUM(' COSTS PER ACRE - USER INPUT'!$G25:$R25)*' COSTS PER ACRE - USER INPUT'!P25</f>
        <v>0</v>
      </c>
      <c r="L17" s="59">
        <f>' COSTS PER ACRE - USER INPUT'!$F25/SUM(' COSTS PER ACRE - USER INPUT'!$G25:$R25)*' COSTS PER ACRE - USER INPUT'!Q25</f>
        <v>0</v>
      </c>
      <c r="M17" s="59">
        <f>' COSTS PER ACRE - USER INPUT'!$F25/SUM(' COSTS PER ACRE - USER INPUT'!$G25:$R25)*' COSTS PER ACRE - USER INPUT'!R25</f>
        <v>0</v>
      </c>
      <c r="N17" s="59">
        <f t="shared" si="0"/>
        <v>44</v>
      </c>
    </row>
    <row r="18" spans="1:14" ht="11.25" customHeight="1">
      <c r="A18" s="19" t="str">
        <f>' COSTS PER ACRE - USER INPUT'!A26</f>
        <v>Fertilize: In irrigation water (UN32)</v>
      </c>
      <c r="B18" s="59">
        <f>' COSTS PER ACRE - USER INPUT'!$F26/SUM(' COSTS PER ACRE - USER INPUT'!$G26:$R26)*' COSTS PER ACRE - USER INPUT'!G26</f>
        <v>0</v>
      </c>
      <c r="C18" s="59">
        <f>' COSTS PER ACRE - USER INPUT'!$F26/SUM(' COSTS PER ACRE - USER INPUT'!$G26:$R26)*' COSTS PER ACRE - USER INPUT'!H26</f>
        <v>0</v>
      </c>
      <c r="D18" s="59">
        <f>' COSTS PER ACRE - USER INPUT'!$F26/SUM(' COSTS PER ACRE - USER INPUT'!$G26:$R26)*' COSTS PER ACRE - USER INPUT'!I26</f>
        <v>0</v>
      </c>
      <c r="E18" s="59">
        <f>' COSTS PER ACRE - USER INPUT'!$F26/SUM(' COSTS PER ACRE - USER INPUT'!$G26:$R26)*' COSTS PER ACRE - USER INPUT'!J26</f>
        <v>0</v>
      </c>
      <c r="F18" s="59">
        <f>' COSTS PER ACRE - USER INPUT'!$F26/SUM(' COSTS PER ACRE - USER INPUT'!$G26:$R26)*' COSTS PER ACRE - USER INPUT'!K26</f>
        <v>7</v>
      </c>
      <c r="G18" s="59">
        <f>' COSTS PER ACRE - USER INPUT'!$F26/SUM(' COSTS PER ACRE - USER INPUT'!$G26:$R26)*' COSTS PER ACRE - USER INPUT'!L26</f>
        <v>0</v>
      </c>
      <c r="H18" s="59">
        <f>' COSTS PER ACRE - USER INPUT'!$F26/SUM(' COSTS PER ACRE - USER INPUT'!$G26:$R26)*' COSTS PER ACRE - USER INPUT'!M26</f>
        <v>7</v>
      </c>
      <c r="I18" s="59">
        <f>' COSTS PER ACRE - USER INPUT'!$F26/SUM(' COSTS PER ACRE - USER INPUT'!$G26:$R26)*' COSTS PER ACRE - USER INPUT'!N26</f>
        <v>0</v>
      </c>
      <c r="J18" s="59">
        <f>' COSTS PER ACRE - USER INPUT'!$F26/SUM(' COSTS PER ACRE - USER INPUT'!$G26:$R26)*' COSTS PER ACRE - USER INPUT'!O26</f>
        <v>0</v>
      </c>
      <c r="K18" s="59">
        <f>' COSTS PER ACRE - USER INPUT'!$F26/SUM(' COSTS PER ACRE - USER INPUT'!$G26:$R26)*' COSTS PER ACRE - USER INPUT'!P26</f>
        <v>0</v>
      </c>
      <c r="L18" s="59">
        <f>' COSTS PER ACRE - USER INPUT'!$F26/SUM(' COSTS PER ACRE - USER INPUT'!$G26:$R26)*' COSTS PER ACRE - USER INPUT'!Q26</f>
        <v>0</v>
      </c>
      <c r="M18" s="59">
        <f>' COSTS PER ACRE - USER INPUT'!$F26/SUM(' COSTS PER ACRE - USER INPUT'!$G26:$R26)*' COSTS PER ACRE - USER INPUT'!R26</f>
        <v>0</v>
      </c>
      <c r="N18" s="59">
        <f t="shared" si="0"/>
        <v>14</v>
      </c>
    </row>
    <row r="19" spans="1:14" ht="11.25" customHeight="1">
      <c r="A19" s="19" t="str">
        <f>' COSTS PER ACRE - USER INPUT'!A27</f>
        <v>Crop Protection: Remove Tunnels</v>
      </c>
      <c r="B19" s="59">
        <f>' COSTS PER ACRE - USER INPUT'!$F27/SUM(' COSTS PER ACRE - USER INPUT'!$G27:$R27)*' COSTS PER ACRE - USER INPUT'!G27</f>
        <v>0</v>
      </c>
      <c r="C19" s="59">
        <f>' COSTS PER ACRE - USER INPUT'!$F27/SUM(' COSTS PER ACRE - USER INPUT'!$G27:$R27)*' COSTS PER ACRE - USER INPUT'!H27</f>
        <v>0</v>
      </c>
      <c r="D19" s="59">
        <f>' COSTS PER ACRE - USER INPUT'!$F27/SUM(' COSTS PER ACRE - USER INPUT'!$G27:$R27)*' COSTS PER ACRE - USER INPUT'!I27</f>
        <v>0</v>
      </c>
      <c r="E19" s="59">
        <f>' COSTS PER ACRE - USER INPUT'!$F27/SUM(' COSTS PER ACRE - USER INPUT'!$G27:$R27)*' COSTS PER ACRE - USER INPUT'!J27</f>
        <v>0</v>
      </c>
      <c r="F19" s="59">
        <f>' COSTS PER ACRE - USER INPUT'!$F27/SUM(' COSTS PER ACRE - USER INPUT'!$G27:$R27)*' COSTS PER ACRE - USER INPUT'!K27</f>
        <v>56</v>
      </c>
      <c r="G19" s="59">
        <f>' COSTS PER ACRE - USER INPUT'!$F27/SUM(' COSTS PER ACRE - USER INPUT'!$G27:$R27)*' COSTS PER ACRE - USER INPUT'!L27</f>
        <v>0</v>
      </c>
      <c r="H19" s="59">
        <f>' COSTS PER ACRE - USER INPUT'!$F27/SUM(' COSTS PER ACRE - USER INPUT'!$G27:$R27)*' COSTS PER ACRE - USER INPUT'!M27</f>
        <v>0</v>
      </c>
      <c r="I19" s="59">
        <f>' COSTS PER ACRE - USER INPUT'!$F27/SUM(' COSTS PER ACRE - USER INPUT'!$G27:$R27)*' COSTS PER ACRE - USER INPUT'!N27</f>
        <v>0</v>
      </c>
      <c r="J19" s="59">
        <f>' COSTS PER ACRE - USER INPUT'!$F27/SUM(' COSTS PER ACRE - USER INPUT'!$G27:$R27)*' COSTS PER ACRE - USER INPUT'!O27</f>
        <v>0</v>
      </c>
      <c r="K19" s="59">
        <f>' COSTS PER ACRE - USER INPUT'!$F27/SUM(' COSTS PER ACRE - USER INPUT'!$G27:$R27)*' COSTS PER ACRE - USER INPUT'!P27</f>
        <v>0</v>
      </c>
      <c r="L19" s="59">
        <f>' COSTS PER ACRE - USER INPUT'!$F27/SUM(' COSTS PER ACRE - USER INPUT'!$G27:$R27)*' COSTS PER ACRE - USER INPUT'!Q27</f>
        <v>0</v>
      </c>
      <c r="M19" s="59">
        <f>' COSTS PER ACRE - USER INPUT'!$F27/SUM(' COSTS PER ACRE - USER INPUT'!$G27:$R27)*' COSTS PER ACRE - USER INPUT'!R27</f>
        <v>0</v>
      </c>
      <c r="N19" s="59">
        <f t="shared" si="0"/>
        <v>56</v>
      </c>
    </row>
    <row r="20" spans="1:14" ht="11.25" customHeight="1">
      <c r="A20" s="19" t="str">
        <f>' COSTS PER ACRE - USER INPUT'!A28</f>
        <v>Field Cleanup: Chop Plants, Trellis, Mulch</v>
      </c>
      <c r="B20" s="59">
        <f>' COSTS PER ACRE - USER INPUT'!$F28/SUM(' COSTS PER ACRE - USER INPUT'!$G28:$R28)*' COSTS PER ACRE - USER INPUT'!G28</f>
        <v>0</v>
      </c>
      <c r="C20" s="59">
        <f>' COSTS PER ACRE - USER INPUT'!$F28/SUM(' COSTS PER ACRE - USER INPUT'!$G28:$R28)*' COSTS PER ACRE - USER INPUT'!H28</f>
        <v>0</v>
      </c>
      <c r="D20" s="59">
        <f>' COSTS PER ACRE - USER INPUT'!$F28/SUM(' COSTS PER ACRE - USER INPUT'!$G28:$R28)*' COSTS PER ACRE - USER INPUT'!I28</f>
        <v>0</v>
      </c>
      <c r="E20" s="59">
        <f>' COSTS PER ACRE - USER INPUT'!$F28/SUM(' COSTS PER ACRE - USER INPUT'!$G28:$R28)*' COSTS PER ACRE - USER INPUT'!J28</f>
        <v>0</v>
      </c>
      <c r="F20" s="59">
        <f>' COSTS PER ACRE - USER INPUT'!$F28/SUM(' COSTS PER ACRE - USER INPUT'!$G28:$R28)*' COSTS PER ACRE - USER INPUT'!K28</f>
        <v>0</v>
      </c>
      <c r="G20" s="59">
        <f>' COSTS PER ACRE - USER INPUT'!$F28/SUM(' COSTS PER ACRE - USER INPUT'!$G28:$R28)*' COSTS PER ACRE - USER INPUT'!L28</f>
        <v>0</v>
      </c>
      <c r="H20" s="59">
        <f>' COSTS PER ACRE - USER INPUT'!$F28/SUM(' COSTS PER ACRE - USER INPUT'!$G28:$R28)*' COSTS PER ACRE - USER INPUT'!M28</f>
        <v>0</v>
      </c>
      <c r="I20" s="59">
        <f>' COSTS PER ACRE - USER INPUT'!$F28/SUM(' COSTS PER ACRE - USER INPUT'!$G28:$R28)*' COSTS PER ACRE - USER INPUT'!N28</f>
        <v>0</v>
      </c>
      <c r="J20" s="59">
        <f>' COSTS PER ACRE - USER INPUT'!$F28/SUM(' COSTS PER ACRE - USER INPUT'!$G28:$R28)*' COSTS PER ACRE - USER INPUT'!O28</f>
        <v>0</v>
      </c>
      <c r="K20" s="59">
        <f>' COSTS PER ACRE - USER INPUT'!$F28/SUM(' COSTS PER ACRE - USER INPUT'!$G28:$R28)*' COSTS PER ACRE - USER INPUT'!P28</f>
        <v>766</v>
      </c>
      <c r="L20" s="59">
        <f>' COSTS PER ACRE - USER INPUT'!$F28/SUM(' COSTS PER ACRE - USER INPUT'!$G28:$R28)*' COSTS PER ACRE - USER INPUT'!Q28</f>
        <v>0</v>
      </c>
      <c r="M20" s="59">
        <f>' COSTS PER ACRE - USER INPUT'!$F28/SUM(' COSTS PER ACRE - USER INPUT'!$G28:$R28)*' COSTS PER ACRE - USER INPUT'!R28</f>
        <v>0</v>
      </c>
      <c r="N20" s="59">
        <f t="shared" si="0"/>
        <v>766</v>
      </c>
    </row>
    <row r="21" spans="1:14" ht="11.25" customHeight="1">
      <c r="A21" s="19" t="str">
        <f>' COSTS PER ACRE - USER INPUT'!A29</f>
        <v>Miscellaneous Pickup Use</v>
      </c>
      <c r="B21" s="59">
        <f>' COSTS PER ACRE - USER INPUT'!$F29/SUM(' COSTS PER ACRE - USER INPUT'!$G29:$R29)*' COSTS PER ACRE - USER INPUT'!G29</f>
        <v>11.166666666666666</v>
      </c>
      <c r="C21" s="59">
        <f>' COSTS PER ACRE - USER INPUT'!$F29/SUM(' COSTS PER ACRE - USER INPUT'!$G29:$R29)*' COSTS PER ACRE - USER INPUT'!H29</f>
        <v>11.166666666666666</v>
      </c>
      <c r="D21" s="59">
        <f>' COSTS PER ACRE - USER INPUT'!$F29/SUM(' COSTS PER ACRE - USER INPUT'!$G29:$R29)*' COSTS PER ACRE - USER INPUT'!I29</f>
        <v>11.166666666666666</v>
      </c>
      <c r="E21" s="59">
        <f>' COSTS PER ACRE - USER INPUT'!$F29/SUM(' COSTS PER ACRE - USER INPUT'!$G29:$R29)*' COSTS PER ACRE - USER INPUT'!J29</f>
        <v>11.166666666666666</v>
      </c>
      <c r="F21" s="59">
        <f>' COSTS PER ACRE - USER INPUT'!$F29/SUM(' COSTS PER ACRE - USER INPUT'!$G29:$R29)*' COSTS PER ACRE - USER INPUT'!K29</f>
        <v>11.166666666666666</v>
      </c>
      <c r="G21" s="59">
        <f>' COSTS PER ACRE - USER INPUT'!$F29/SUM(' COSTS PER ACRE - USER INPUT'!$G29:$R29)*' COSTS PER ACRE - USER INPUT'!L29</f>
        <v>11.166666666666666</v>
      </c>
      <c r="H21" s="59">
        <f>' COSTS PER ACRE - USER INPUT'!$F29/SUM(' COSTS PER ACRE - USER INPUT'!$G29:$R29)*' COSTS PER ACRE - USER INPUT'!M29</f>
        <v>11.166666666666666</v>
      </c>
      <c r="I21" s="59">
        <f>' COSTS PER ACRE - USER INPUT'!$F29/SUM(' COSTS PER ACRE - USER INPUT'!$G29:$R29)*' COSTS PER ACRE - USER INPUT'!N29</f>
        <v>11.166666666666666</v>
      </c>
      <c r="J21" s="59">
        <f>' COSTS PER ACRE - USER INPUT'!$F29/SUM(' COSTS PER ACRE - USER INPUT'!$G29:$R29)*' COSTS PER ACRE - USER INPUT'!O29</f>
        <v>11.166666666666666</v>
      </c>
      <c r="K21" s="59">
        <f>' COSTS PER ACRE - USER INPUT'!$F29/SUM(' COSTS PER ACRE - USER INPUT'!$G29:$R29)*' COSTS PER ACRE - USER INPUT'!P29</f>
        <v>11.166666666666666</v>
      </c>
      <c r="L21" s="59">
        <f>' COSTS PER ACRE - USER INPUT'!$F29/SUM(' COSTS PER ACRE - USER INPUT'!$G29:$R29)*' COSTS PER ACRE - USER INPUT'!Q29</f>
        <v>11.166666666666666</v>
      </c>
      <c r="M21" s="59">
        <f>' COSTS PER ACRE - USER INPUT'!$F29/SUM(' COSTS PER ACRE - USER INPUT'!$G29:$R29)*' COSTS PER ACRE - USER INPUT'!R29</f>
        <v>11.166666666666666</v>
      </c>
      <c r="N21" s="59">
        <f t="shared" si="0"/>
        <v>134.00000000000003</v>
      </c>
    </row>
    <row r="22" spans="1:14" ht="11.25" customHeight="1">
      <c r="A22" s="32" t="str">
        <f>' COSTS PER ACRE - USER INPUT'!A30</f>
        <v>Additional operation</v>
      </c>
      <c r="B22" s="59">
        <f>IF(SUM(' COSTS PER ACRE - USER INPUT'!$G30:$R30)=0,0,' COSTS PER ACRE - USER INPUT'!$F30/SUM(' COSTS PER ACRE - USER INPUT'!$G30:$R30)*' COSTS PER ACRE - USER INPUT'!G30)</f>
        <v>0</v>
      </c>
      <c r="C22" s="59">
        <f>IF(SUM(' COSTS PER ACRE - USER INPUT'!$G30:$R30)=0,0,' COSTS PER ACRE - USER INPUT'!$F30/SUM(' COSTS PER ACRE - USER INPUT'!$G30:$R30)*' COSTS PER ACRE - USER INPUT'!H30)</f>
        <v>0</v>
      </c>
      <c r="D22" s="59">
        <f>IF(SUM(' COSTS PER ACRE - USER INPUT'!$G30:$R30)=0,0,' COSTS PER ACRE - USER INPUT'!$F30/SUM(' COSTS PER ACRE - USER INPUT'!$G30:$R30)*' COSTS PER ACRE - USER INPUT'!I30)</f>
        <v>0</v>
      </c>
      <c r="E22" s="59">
        <f>IF(SUM(' COSTS PER ACRE - USER INPUT'!$G30:$R30)=0,0,' COSTS PER ACRE - USER INPUT'!$F30/SUM(' COSTS PER ACRE - USER INPUT'!$G30:$R30)*' COSTS PER ACRE - USER INPUT'!J30)</f>
        <v>0</v>
      </c>
      <c r="F22" s="59">
        <f>IF(SUM(' COSTS PER ACRE - USER INPUT'!$G30:$R30)=0,0,' COSTS PER ACRE - USER INPUT'!$F30/SUM(' COSTS PER ACRE - USER INPUT'!$G30:$R30)*' COSTS PER ACRE - USER INPUT'!K30)</f>
        <v>0</v>
      </c>
      <c r="G22" s="59">
        <f>IF(SUM(' COSTS PER ACRE - USER INPUT'!$G30:$R30)=0,0,' COSTS PER ACRE - USER INPUT'!$F30/SUM(' COSTS PER ACRE - USER INPUT'!$G30:$R30)*' COSTS PER ACRE - USER INPUT'!L30)</f>
        <v>0</v>
      </c>
      <c r="H22" s="59">
        <f>IF(SUM(' COSTS PER ACRE - USER INPUT'!$G30:$R30)=0,0,' COSTS PER ACRE - USER INPUT'!$F30/SUM(' COSTS PER ACRE - USER INPUT'!$G30:$R30)*' COSTS PER ACRE - USER INPUT'!M30)</f>
        <v>0</v>
      </c>
      <c r="I22" s="59">
        <f>IF(SUM(' COSTS PER ACRE - USER INPUT'!$G30:$R30)=0,0,' COSTS PER ACRE - USER INPUT'!$F30/SUM(' COSTS PER ACRE - USER INPUT'!$G30:$R30)*' COSTS PER ACRE - USER INPUT'!N30)</f>
        <v>0</v>
      </c>
      <c r="J22" s="59">
        <f>IF(SUM(' COSTS PER ACRE - USER INPUT'!$G30:$R30)=0,0,' COSTS PER ACRE - USER INPUT'!$F30/SUM(' COSTS PER ACRE - USER INPUT'!$G30:$R30)*' COSTS PER ACRE - USER INPUT'!O30)</f>
        <v>0</v>
      </c>
      <c r="K22" s="59">
        <f>IF(SUM(' COSTS PER ACRE - USER INPUT'!$G30:$R30)=0,0,' COSTS PER ACRE - USER INPUT'!$F30/SUM(' COSTS PER ACRE - USER INPUT'!$G30:$R30)*' COSTS PER ACRE - USER INPUT'!P30)</f>
        <v>0</v>
      </c>
      <c r="L22" s="59">
        <f>IF(SUM(' COSTS PER ACRE - USER INPUT'!$G30:$R30)=0,0,' COSTS PER ACRE - USER INPUT'!$F30/SUM(' COSTS PER ACRE - USER INPUT'!$G30:$R30)*' COSTS PER ACRE - USER INPUT'!Q30)</f>
        <v>0</v>
      </c>
      <c r="M22" s="59">
        <f>IF(SUM(' COSTS PER ACRE - USER INPUT'!$G30:$R30)=0,0,' COSTS PER ACRE - USER INPUT'!$F30/SUM(' COSTS PER ACRE - USER INPUT'!$G30:$R30)*' COSTS PER ACRE - USER INPUT'!R30)</f>
        <v>0</v>
      </c>
      <c r="N22" s="59">
        <f>SUM(B22:M22)</f>
        <v>0</v>
      </c>
    </row>
    <row r="23" spans="1:14" ht="11.25" customHeight="1">
      <c r="A23" s="32" t="str">
        <f>' COSTS PER ACRE - USER INPUT'!A31</f>
        <v>Additional operation</v>
      </c>
      <c r="B23" s="59">
        <f>IF(SUM(' COSTS PER ACRE - USER INPUT'!$G31:$R31)=0,0,' COSTS PER ACRE - USER INPUT'!$F31/SUM(' COSTS PER ACRE - USER INPUT'!$G31:$R31)*' COSTS PER ACRE - USER INPUT'!G31)</f>
        <v>0</v>
      </c>
      <c r="C23" s="59">
        <f>IF(SUM(' COSTS PER ACRE - USER INPUT'!$G31:$R31)=0,0,' COSTS PER ACRE - USER INPUT'!$F31/SUM(' COSTS PER ACRE - USER INPUT'!$G31:$R31)*' COSTS PER ACRE - USER INPUT'!H31)</f>
        <v>0</v>
      </c>
      <c r="D23" s="59">
        <f>IF(SUM(' COSTS PER ACRE - USER INPUT'!$G31:$R31)=0,0,' COSTS PER ACRE - USER INPUT'!$F31/SUM(' COSTS PER ACRE - USER INPUT'!$G31:$R31)*' COSTS PER ACRE - USER INPUT'!I31)</f>
        <v>0</v>
      </c>
      <c r="E23" s="59">
        <f>IF(SUM(' COSTS PER ACRE - USER INPUT'!$G31:$R31)=0,0,' COSTS PER ACRE - USER INPUT'!$F31/SUM(' COSTS PER ACRE - USER INPUT'!$G31:$R31)*' COSTS PER ACRE - USER INPUT'!J31)</f>
        <v>0</v>
      </c>
      <c r="F23" s="59">
        <f>IF(SUM(' COSTS PER ACRE - USER INPUT'!$G31:$R31)=0,0,' COSTS PER ACRE - USER INPUT'!$F31/SUM(' COSTS PER ACRE - USER INPUT'!$G31:$R31)*' COSTS PER ACRE - USER INPUT'!K31)</f>
        <v>0</v>
      </c>
      <c r="G23" s="59">
        <f>IF(SUM(' COSTS PER ACRE - USER INPUT'!$G31:$R31)=0,0,' COSTS PER ACRE - USER INPUT'!$F31/SUM(' COSTS PER ACRE - USER INPUT'!$G31:$R31)*' COSTS PER ACRE - USER INPUT'!L31)</f>
        <v>0</v>
      </c>
      <c r="H23" s="59">
        <f>IF(SUM(' COSTS PER ACRE - USER INPUT'!$G31:$R31)=0,0,' COSTS PER ACRE - USER INPUT'!$F31/SUM(' COSTS PER ACRE - USER INPUT'!$G31:$R31)*' COSTS PER ACRE - USER INPUT'!M31)</f>
        <v>0</v>
      </c>
      <c r="I23" s="59">
        <f>IF(SUM(' COSTS PER ACRE - USER INPUT'!$G31:$R31)=0,0,' COSTS PER ACRE - USER INPUT'!$F31/SUM(' COSTS PER ACRE - USER INPUT'!$G31:$R31)*' COSTS PER ACRE - USER INPUT'!N31)</f>
        <v>0</v>
      </c>
      <c r="J23" s="59">
        <f>IF(SUM(' COSTS PER ACRE - USER INPUT'!$G31:$R31)=0,0,' COSTS PER ACRE - USER INPUT'!$F31/SUM(' COSTS PER ACRE - USER INPUT'!$G31:$R31)*' COSTS PER ACRE - USER INPUT'!O31)</f>
        <v>0</v>
      </c>
      <c r="K23" s="59">
        <f>IF(SUM(' COSTS PER ACRE - USER INPUT'!$G31:$R31)=0,0,' COSTS PER ACRE - USER INPUT'!$F31/SUM(' COSTS PER ACRE - USER INPUT'!$G31:$R31)*' COSTS PER ACRE - USER INPUT'!P31)</f>
        <v>0</v>
      </c>
      <c r="L23" s="59">
        <f>IF(SUM(' COSTS PER ACRE - USER INPUT'!$G31:$R31)=0,0,' COSTS PER ACRE - USER INPUT'!$F31/SUM(' COSTS PER ACRE - USER INPUT'!$G31:$R31)*' COSTS PER ACRE - USER INPUT'!Q31)</f>
        <v>0</v>
      </c>
      <c r="M23" s="59">
        <f>IF(SUM(' COSTS PER ACRE - USER INPUT'!$G31:$R31)=0,0,' COSTS PER ACRE - USER INPUT'!$F31/SUM(' COSTS PER ACRE - USER INPUT'!$G31:$R31)*' COSTS PER ACRE - USER INPUT'!R31)</f>
        <v>0</v>
      </c>
      <c r="N23" s="59">
        <f>SUM(B23:M23)</f>
        <v>0</v>
      </c>
    </row>
    <row r="24" spans="1:14" ht="11.25" customHeight="1">
      <c r="A24" s="7" t="str">
        <f>' COSTS PER ACRE - USER INPUT'!A32</f>
        <v>TOTAL CULTURAL COSTS</v>
      </c>
      <c r="B24" s="60">
        <f>SUM(B8:B23)</f>
        <v>211.16666666666666</v>
      </c>
      <c r="C24" s="60">
        <f aca="true" t="shared" si="1" ref="C24:M24">SUM(C8:C23)</f>
        <v>1045.1666666666667</v>
      </c>
      <c r="D24" s="60">
        <f t="shared" si="1"/>
        <v>1706.0668986852281</v>
      </c>
      <c r="E24" s="60">
        <f t="shared" si="1"/>
        <v>76.06689868522815</v>
      </c>
      <c r="F24" s="60">
        <f t="shared" si="1"/>
        <v>145.06689868522815</v>
      </c>
      <c r="G24" s="60">
        <f t="shared" si="1"/>
        <v>82.99961330239753</v>
      </c>
      <c r="H24" s="60">
        <f>SUM(H8:H23)</f>
        <v>89.99961330239753</v>
      </c>
      <c r="I24" s="60">
        <f t="shared" si="1"/>
        <v>104.99961330239753</v>
      </c>
      <c r="J24" s="60">
        <f t="shared" si="1"/>
        <v>82.99961330239753</v>
      </c>
      <c r="K24" s="60">
        <f t="shared" si="1"/>
        <v>791.1341840680587</v>
      </c>
      <c r="L24" s="60">
        <f t="shared" si="1"/>
        <v>11.166666666666666</v>
      </c>
      <c r="M24" s="60">
        <f t="shared" si="1"/>
        <v>11.166666666666666</v>
      </c>
      <c r="N24" s="60">
        <f>SUM(N8:N23)</f>
        <v>4358</v>
      </c>
    </row>
    <row r="25" spans="1:14" ht="11.25" customHeight="1">
      <c r="A25" s="6" t="str">
        <f>' COSTS PER ACRE - USER INPUT'!A33</f>
        <v>Harvest: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1.25" customHeight="1">
      <c r="A26" s="6" t="str">
        <f>' COSTS PER ACRE - USER INPUT'!A34</f>
        <v>Hand Pick</v>
      </c>
      <c r="B26" s="59">
        <f>' COSTS PER ACRE - USER INPUT'!$F34/SUM(' COSTS PER ACRE - USER INPUT'!$G34:$R34)*' COSTS PER ACRE - USER INPUT'!G34</f>
        <v>0</v>
      </c>
      <c r="C26" s="59">
        <f>' COSTS PER ACRE - USER INPUT'!$F34/SUM(' COSTS PER ACRE - USER INPUT'!$G34:$R34)*' COSTS PER ACRE - USER INPUT'!H34</f>
        <v>0</v>
      </c>
      <c r="D26" s="59">
        <f>' COSTS PER ACRE - USER INPUT'!$F34/SUM(' COSTS PER ACRE - USER INPUT'!$G34:$R34)*' COSTS PER ACRE - USER INPUT'!I34</f>
        <v>0</v>
      </c>
      <c r="E26" s="59">
        <f>' COSTS PER ACRE - USER INPUT'!$F34/SUM(' COSTS PER ACRE - USER INPUT'!$G34:$R34)*' COSTS PER ACRE - USER INPUT'!J34</f>
        <v>0</v>
      </c>
      <c r="F26" s="59">
        <f>' COSTS PER ACRE - USER INPUT'!$F34/SUM(' COSTS PER ACRE - USER INPUT'!$G34:$R34)*' COSTS PER ACRE - USER INPUT'!K34</f>
        <v>0</v>
      </c>
      <c r="G26" s="59">
        <f>' COSTS PER ACRE - USER INPUT'!$F34/SUM(' COSTS PER ACRE - USER INPUT'!$G34:$R34)*' COSTS PER ACRE - USER INPUT'!L34</f>
        <v>591</v>
      </c>
      <c r="H26" s="59">
        <f>' COSTS PER ACRE - USER INPUT'!$F34/SUM(' COSTS PER ACRE - USER INPUT'!$G34:$R34)*' COSTS PER ACRE - USER INPUT'!M34</f>
        <v>1182</v>
      </c>
      <c r="I26" s="59">
        <f>' COSTS PER ACRE - USER INPUT'!$F34/SUM(' COSTS PER ACRE - USER INPUT'!$G34:$R34)*' COSTS PER ACRE - USER INPUT'!N34</f>
        <v>1182</v>
      </c>
      <c r="J26" s="59">
        <f>' COSTS PER ACRE - USER INPUT'!$F34/SUM(' COSTS PER ACRE - USER INPUT'!$G34:$R34)*' COSTS PER ACRE - USER INPUT'!O34</f>
        <v>1182</v>
      </c>
      <c r="K26" s="59">
        <f>' COSTS PER ACRE - USER INPUT'!$F34/SUM(' COSTS PER ACRE - USER INPUT'!$G34:$R34)*' COSTS PER ACRE - USER INPUT'!P34</f>
        <v>591</v>
      </c>
      <c r="L26" s="59">
        <f>' COSTS PER ACRE - USER INPUT'!$F34/SUM(' COSTS PER ACRE - USER INPUT'!$G34:$R34)*' COSTS PER ACRE - USER INPUT'!Q34</f>
        <v>0</v>
      </c>
      <c r="M26" s="59">
        <f>' COSTS PER ACRE - USER INPUT'!$F34/SUM(' COSTS PER ACRE - USER INPUT'!$G34:$R34)*' COSTS PER ACRE - USER INPUT'!R34</f>
        <v>0</v>
      </c>
      <c r="N26" s="59">
        <f>SUM(B26:M26)</f>
        <v>4728</v>
      </c>
    </row>
    <row r="27" spans="1:14" ht="11.25" customHeight="1">
      <c r="A27" s="6" t="str">
        <f>' COSTS PER ACRE - USER INPUT'!A35</f>
        <v>Haul</v>
      </c>
      <c r="B27" s="59">
        <f>' COSTS PER ACRE - USER INPUT'!$F35/SUM(' COSTS PER ACRE - USER INPUT'!$G35:$R35)*' COSTS PER ACRE - USER INPUT'!G35</f>
        <v>0</v>
      </c>
      <c r="C27" s="59">
        <f>' COSTS PER ACRE - USER INPUT'!$F35/SUM(' COSTS PER ACRE - USER INPUT'!$G35:$R35)*' COSTS PER ACRE - USER INPUT'!H35</f>
        <v>0</v>
      </c>
      <c r="D27" s="59">
        <f>' COSTS PER ACRE - USER INPUT'!$F35/SUM(' COSTS PER ACRE - USER INPUT'!$G35:$R35)*' COSTS PER ACRE - USER INPUT'!I35</f>
        <v>0</v>
      </c>
      <c r="E27" s="59">
        <f>' COSTS PER ACRE - USER INPUT'!$F35/SUM(' COSTS PER ACRE - USER INPUT'!$G35:$R35)*' COSTS PER ACRE - USER INPUT'!J35</f>
        <v>0</v>
      </c>
      <c r="F27" s="59">
        <f>' COSTS PER ACRE - USER INPUT'!$F35/SUM(' COSTS PER ACRE - USER INPUT'!$G35:$R35)*' COSTS PER ACRE - USER INPUT'!K35</f>
        <v>0</v>
      </c>
      <c r="G27" s="59">
        <f>' COSTS PER ACRE - USER INPUT'!$F35/SUM(' COSTS PER ACRE - USER INPUT'!$G35:$R35)*' COSTS PER ACRE - USER INPUT'!L35</f>
        <v>54.875</v>
      </c>
      <c r="H27" s="59">
        <f>' COSTS PER ACRE - USER INPUT'!$F35/SUM(' COSTS PER ACRE - USER INPUT'!$G35:$R35)*' COSTS PER ACRE - USER INPUT'!M35</f>
        <v>109.75</v>
      </c>
      <c r="I27" s="59">
        <f>' COSTS PER ACRE - USER INPUT'!$F35/SUM(' COSTS PER ACRE - USER INPUT'!$G35:$R35)*' COSTS PER ACRE - USER INPUT'!N35</f>
        <v>109.75</v>
      </c>
      <c r="J27" s="59">
        <f>' COSTS PER ACRE - USER INPUT'!$F35/SUM(' COSTS PER ACRE - USER INPUT'!$G35:$R35)*' COSTS PER ACRE - USER INPUT'!O35</f>
        <v>109.75</v>
      </c>
      <c r="K27" s="59">
        <f>' COSTS PER ACRE - USER INPUT'!$F35/SUM(' COSTS PER ACRE - USER INPUT'!$G35:$R35)*' COSTS PER ACRE - USER INPUT'!P35</f>
        <v>54.875</v>
      </c>
      <c r="L27" s="59">
        <f>' COSTS PER ACRE - USER INPUT'!$F35/SUM(' COSTS PER ACRE - USER INPUT'!$G35:$R35)*' COSTS PER ACRE - USER INPUT'!Q35</f>
        <v>0</v>
      </c>
      <c r="M27" s="59">
        <f>' COSTS PER ACRE - USER INPUT'!$F35/SUM(' COSTS PER ACRE - USER INPUT'!$G35:$R35)*' COSTS PER ACRE - USER INPUT'!R35</f>
        <v>0</v>
      </c>
      <c r="N27" s="59">
        <f>SUM(B27:M27)</f>
        <v>439</v>
      </c>
    </row>
    <row r="28" spans="1:14" ht="11.25" customHeight="1">
      <c r="A28" s="7" t="str">
        <f>' COSTS PER ACRE - USER INPUT'!A36</f>
        <v>TOTAL HARVEST COSTS</v>
      </c>
      <c r="B28" s="61">
        <f>SUM(B26:B27)</f>
        <v>0</v>
      </c>
      <c r="C28" s="61">
        <f aca="true" t="shared" si="2" ref="C28:N28">SUM(C26:C27)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645.875</v>
      </c>
      <c r="H28" s="61">
        <f t="shared" si="2"/>
        <v>1291.75</v>
      </c>
      <c r="I28" s="61">
        <f t="shared" si="2"/>
        <v>1291.75</v>
      </c>
      <c r="J28" s="61">
        <f t="shared" si="2"/>
        <v>1291.75</v>
      </c>
      <c r="K28" s="61">
        <f t="shared" si="2"/>
        <v>645.875</v>
      </c>
      <c r="L28" s="61">
        <f t="shared" si="2"/>
        <v>0</v>
      </c>
      <c r="M28" s="61">
        <f t="shared" si="2"/>
        <v>0</v>
      </c>
      <c r="N28" s="61">
        <f t="shared" si="2"/>
        <v>5167</v>
      </c>
    </row>
    <row r="29" spans="1:14" ht="11.25" customHeight="1">
      <c r="A29" s="6" t="str">
        <f>' COSTS PER ACRE - USER INPUT'!A37</f>
        <v>Interest on operating capital </v>
      </c>
      <c r="B29" s="61">
        <f>' COSTS PER ACRE - USER INPUT'!$E$37/12*(SUM($B$24:B$24)+SUM($B$28:B$28))</f>
        <v>1.3461874999999999</v>
      </c>
      <c r="C29" s="61">
        <f>' COSTS PER ACRE - USER INPUT'!$E$37/12*(SUM($B$24:C$24)+SUM($B$28:C$28))</f>
        <v>8.009125000000001</v>
      </c>
      <c r="D29" s="61">
        <f>' COSTS PER ACRE - USER INPUT'!$E$37/12*(SUM($B$24:D$24)+SUM($B$28:D$28))</f>
        <v>18.88530147911833</v>
      </c>
      <c r="E29" s="61">
        <f>' COSTS PER ACRE - USER INPUT'!$E$37/12*(SUM($B$24:E$24)+SUM($B$28:E$28))</f>
        <v>19.37022795823666</v>
      </c>
      <c r="F29" s="61">
        <f>' COSTS PER ACRE - USER INPUT'!$E$37/12*(SUM($B$24:F$24)+SUM($B$28:F$28))</f>
        <v>20.29502943735499</v>
      </c>
      <c r="G29" s="61">
        <f>' COSTS PER ACRE - USER INPUT'!$E$37/12*(SUM($B$24:G$24)+SUM($B$28:G$28))</f>
        <v>24.941605097157776</v>
      </c>
      <c r="H29" s="61">
        <f>' COSTS PER ACRE - USER INPUT'!$E$37/12*(SUM($B$24:H$24)+SUM($B$28:H$28))</f>
        <v>33.750258881960555</v>
      </c>
      <c r="I29" s="61">
        <f>' COSTS PER ACRE - USER INPUT'!$E$37/12*(SUM($B$24:I$24)+SUM($B$28:I$28))</f>
        <v>42.65453766676334</v>
      </c>
      <c r="J29" s="61">
        <f>' COSTS PER ACRE - USER INPUT'!$E$37/12*(SUM($B$24:J$24)+SUM($B$28:J$28))</f>
        <v>51.41856645156612</v>
      </c>
      <c r="K29" s="61">
        <v>-9</v>
      </c>
      <c r="L29" s="61">
        <f>-IF(M28&gt;0,-' COSTS PER ACRE - USER INPUT'!$E$44/12*SUM(L$24:$M$24),' COSTS PER ACRE - USER INPUT'!$E$44/12*(SUM($B$24:L$24)+L28))</f>
        <v>0</v>
      </c>
      <c r="M29" s="61">
        <f>-IF(N28&gt;0,-' COSTS PER ACRE - USER INPUT'!$E$44/12*SUM(M$24:$M$24),' COSTS PER ACRE - USER INPUT'!$E$44/12*(SUM($B$24:M$24)+M28))</f>
        <v>0</v>
      </c>
      <c r="N29" s="61">
        <f>SUM(B29:M29)</f>
        <v>211.67083947215775</v>
      </c>
    </row>
    <row r="30" spans="1:14" ht="12">
      <c r="A30" s="7" t="str">
        <f>' COSTS PER ACRE - USER INPUT'!A38</f>
        <v>TOTAL OPERATING COSTS/ACRE</v>
      </c>
      <c r="B30" s="61">
        <f>B24+B28+B29</f>
        <v>212.51285416666667</v>
      </c>
      <c r="C30" s="61">
        <f aca="true" t="shared" si="3" ref="C30:N30">C24+C28+C29</f>
        <v>1053.1757916666668</v>
      </c>
      <c r="D30" s="61">
        <f t="shared" si="3"/>
        <v>1724.9522001643466</v>
      </c>
      <c r="E30" s="61">
        <f t="shared" si="3"/>
        <v>95.43712664346481</v>
      </c>
      <c r="F30" s="61">
        <f t="shared" si="3"/>
        <v>165.36192812258315</v>
      </c>
      <c r="G30" s="61">
        <f t="shared" si="3"/>
        <v>753.8162183995553</v>
      </c>
      <c r="H30" s="61">
        <f t="shared" si="3"/>
        <v>1415.499872184358</v>
      </c>
      <c r="I30" s="61">
        <f t="shared" si="3"/>
        <v>1439.404150969161</v>
      </c>
      <c r="J30" s="61">
        <f t="shared" si="3"/>
        <v>1426.1681797539638</v>
      </c>
      <c r="K30" s="61">
        <f t="shared" si="3"/>
        <v>1428.0091840680589</v>
      </c>
      <c r="L30" s="61">
        <f t="shared" si="3"/>
        <v>11.166666666666666</v>
      </c>
      <c r="M30" s="61">
        <f t="shared" si="3"/>
        <v>11.166666666666666</v>
      </c>
      <c r="N30" s="61">
        <f t="shared" si="3"/>
        <v>9736.670839472157</v>
      </c>
    </row>
    <row r="31" spans="1:14" ht="12">
      <c r="A31" s="35" t="str">
        <f>' COSTS PER ACRE - USER INPUT'!A39</f>
        <v>CASH OVERHEAD: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>
      <c r="A32" s="19" t="str">
        <f>' COSTS PER ACRE - USER INPUT'!A40</f>
        <v>Liability Insurance</v>
      </c>
      <c r="B32" s="59">
        <f>' COSTS PER ACRE - USER INPUT'!$F40/SUM(' COSTS PER ACRE - USER INPUT'!$G40:$R40)*' COSTS PER ACRE - USER INPUT'!G40</f>
        <v>0</v>
      </c>
      <c r="C32" s="59">
        <f>' COSTS PER ACRE - USER INPUT'!$F40/SUM(' COSTS PER ACRE - USER INPUT'!$G40:$R40)*' COSTS PER ACRE - USER INPUT'!H40</f>
        <v>0</v>
      </c>
      <c r="D32" s="59">
        <f>' COSTS PER ACRE - USER INPUT'!$F40/SUM(' COSTS PER ACRE - USER INPUT'!$G40:$R40)*' COSTS PER ACRE - USER INPUT'!I40</f>
        <v>43</v>
      </c>
      <c r="E32" s="59">
        <f>' COSTS PER ACRE - USER INPUT'!$F40/SUM(' COSTS PER ACRE - USER INPUT'!$G40:$R40)*' COSTS PER ACRE - USER INPUT'!J40</f>
        <v>0</v>
      </c>
      <c r="F32" s="59">
        <f>' COSTS PER ACRE - USER INPUT'!$F40/SUM(' COSTS PER ACRE - USER INPUT'!$G40:$R40)*' COSTS PER ACRE - USER INPUT'!K40</f>
        <v>0</v>
      </c>
      <c r="G32" s="59">
        <f>' COSTS PER ACRE - USER INPUT'!$F40/SUM(' COSTS PER ACRE - USER INPUT'!$G40:$R40)*' COSTS PER ACRE - USER INPUT'!L40</f>
        <v>0</v>
      </c>
      <c r="H32" s="59">
        <f>' COSTS PER ACRE - USER INPUT'!$F40/SUM(' COSTS PER ACRE - USER INPUT'!$G40:$R40)*' COSTS PER ACRE - USER INPUT'!M40</f>
        <v>0</v>
      </c>
      <c r="I32" s="59">
        <f>' COSTS PER ACRE - USER INPUT'!$F40/SUM(' COSTS PER ACRE - USER INPUT'!$G40:$R40)*' COSTS PER ACRE - USER INPUT'!N40</f>
        <v>0</v>
      </c>
      <c r="J32" s="59">
        <f>' COSTS PER ACRE - USER INPUT'!$F40/SUM(' COSTS PER ACRE - USER INPUT'!$G40:$R40)*' COSTS PER ACRE - USER INPUT'!O40</f>
        <v>0</v>
      </c>
      <c r="K32" s="59">
        <f>' COSTS PER ACRE - USER INPUT'!$F40/SUM(' COSTS PER ACRE - USER INPUT'!$G40:$R40)*' COSTS PER ACRE - USER INPUT'!P40</f>
        <v>0</v>
      </c>
      <c r="L32" s="59">
        <f>' COSTS PER ACRE - USER INPUT'!$F40/SUM(' COSTS PER ACRE - USER INPUT'!$G40:$R40)*' COSTS PER ACRE - USER INPUT'!Q40</f>
        <v>0</v>
      </c>
      <c r="M32" s="59">
        <f>' COSTS PER ACRE - USER INPUT'!$F40/SUM(' COSTS PER ACRE - USER INPUT'!$G40:$R40)*' COSTS PER ACRE - USER INPUT'!R40</f>
        <v>0</v>
      </c>
      <c r="N32" s="59">
        <f aca="true" t="shared" si="4" ref="N32:N37">SUM(B32:M32)</f>
        <v>43</v>
      </c>
    </row>
    <row r="33" spans="1:14" ht="12">
      <c r="A33" s="19" t="str">
        <f>' COSTS PER ACRE - USER INPUT'!A41</f>
        <v>Office Expense</v>
      </c>
      <c r="B33" s="59">
        <f>' COSTS PER ACRE - USER INPUT'!$F41/SUM(' COSTS PER ACRE - USER INPUT'!$G41:$R41)*' COSTS PER ACRE - USER INPUT'!G41</f>
        <v>1</v>
      </c>
      <c r="C33" s="59">
        <f>' COSTS PER ACRE - USER INPUT'!$F41/SUM(' COSTS PER ACRE - USER INPUT'!$G41:$R41)*' COSTS PER ACRE - USER INPUT'!H41</f>
        <v>1</v>
      </c>
      <c r="D33" s="59">
        <f>' COSTS PER ACRE - USER INPUT'!$F41/SUM(' COSTS PER ACRE - USER INPUT'!$G41:$R41)*' COSTS PER ACRE - USER INPUT'!I41</f>
        <v>1</v>
      </c>
      <c r="E33" s="59">
        <f>' COSTS PER ACRE - USER INPUT'!$F41/SUM(' COSTS PER ACRE - USER INPUT'!$G41:$R41)*' COSTS PER ACRE - USER INPUT'!J41</f>
        <v>1</v>
      </c>
      <c r="F33" s="59">
        <f>' COSTS PER ACRE - USER INPUT'!$F41/SUM(' COSTS PER ACRE - USER INPUT'!$G41:$R41)*' COSTS PER ACRE - USER INPUT'!K41</f>
        <v>1</v>
      </c>
      <c r="G33" s="59">
        <f>' COSTS PER ACRE - USER INPUT'!$F41/SUM(' COSTS PER ACRE - USER INPUT'!$G41:$R41)*' COSTS PER ACRE - USER INPUT'!L41</f>
        <v>1</v>
      </c>
      <c r="H33" s="59">
        <f>' COSTS PER ACRE - USER INPUT'!$F41/SUM(' COSTS PER ACRE - USER INPUT'!$G41:$R41)*' COSTS PER ACRE - USER INPUT'!M41</f>
        <v>1</v>
      </c>
      <c r="I33" s="59">
        <f>' COSTS PER ACRE - USER INPUT'!$F41/SUM(' COSTS PER ACRE - USER INPUT'!$G41:$R41)*' COSTS PER ACRE - USER INPUT'!N41</f>
        <v>1</v>
      </c>
      <c r="J33" s="59">
        <f>' COSTS PER ACRE - USER INPUT'!$F41/SUM(' COSTS PER ACRE - USER INPUT'!$G41:$R41)*' COSTS PER ACRE - USER INPUT'!O41</f>
        <v>1</v>
      </c>
      <c r="K33" s="59">
        <f>' COSTS PER ACRE - USER INPUT'!$F41/SUM(' COSTS PER ACRE - USER INPUT'!$G41:$R41)*' COSTS PER ACRE - USER INPUT'!P41</f>
        <v>1</v>
      </c>
      <c r="L33" s="59">
        <f>' COSTS PER ACRE - USER INPUT'!$F41/SUM(' COSTS PER ACRE - USER INPUT'!$G41:$R41)*' COSTS PER ACRE - USER INPUT'!Q41</f>
        <v>0</v>
      </c>
      <c r="M33" s="59">
        <f>' COSTS PER ACRE - USER INPUT'!$F41/SUM(' COSTS PER ACRE - USER INPUT'!$G41:$R41)*' COSTS PER ACRE - USER INPUT'!R41</f>
        <v>0</v>
      </c>
      <c r="N33" s="59">
        <f t="shared" si="4"/>
        <v>10</v>
      </c>
    </row>
    <row r="34" spans="1:14" ht="12">
      <c r="A34" s="19" t="str">
        <f>' COSTS PER ACRE - USER INPUT'!A42</f>
        <v>Land Rent </v>
      </c>
      <c r="B34" s="59">
        <f>' COSTS PER ACRE - USER INPUT'!$F42/SUM(' COSTS PER ACRE - USER INPUT'!$G42:$R42)*' COSTS PER ACRE - USER INPUT'!G42</f>
        <v>0</v>
      </c>
      <c r="C34" s="59">
        <f>' COSTS PER ACRE - USER INPUT'!$F42/SUM(' COSTS PER ACRE - USER INPUT'!$G42:$R42)*' COSTS PER ACRE - USER INPUT'!H42</f>
        <v>0</v>
      </c>
      <c r="D34" s="59">
        <f>' COSTS PER ACRE - USER INPUT'!$F42/SUM(' COSTS PER ACRE - USER INPUT'!$G42:$R42)*' COSTS PER ACRE - USER INPUT'!I42</f>
        <v>0</v>
      </c>
      <c r="E34" s="59">
        <f>' COSTS PER ACRE - USER INPUT'!$F42/SUM(' COSTS PER ACRE - USER INPUT'!$G42:$R42)*' COSTS PER ACRE - USER INPUT'!J42</f>
        <v>0</v>
      </c>
      <c r="F34" s="59">
        <f>' COSTS PER ACRE - USER INPUT'!$F42/SUM(' COSTS PER ACRE - USER INPUT'!$G42:$R42)*' COSTS PER ACRE - USER INPUT'!K42</f>
        <v>0</v>
      </c>
      <c r="G34" s="59">
        <f>' COSTS PER ACRE - USER INPUT'!$F42/SUM(' COSTS PER ACRE - USER INPUT'!$G42:$R42)*' COSTS PER ACRE - USER INPUT'!L42</f>
        <v>0</v>
      </c>
      <c r="H34" s="59">
        <f>' COSTS PER ACRE - USER INPUT'!$F42/SUM(' COSTS PER ACRE - USER INPUT'!$G42:$R42)*' COSTS PER ACRE - USER INPUT'!M42</f>
        <v>0</v>
      </c>
      <c r="I34" s="59">
        <f>' COSTS PER ACRE - USER INPUT'!$F42/SUM(' COSTS PER ACRE - USER INPUT'!$G42:$R42)*' COSTS PER ACRE - USER INPUT'!N42</f>
        <v>0</v>
      </c>
      <c r="J34" s="59">
        <f>' COSTS PER ACRE - USER INPUT'!$F42/SUM(' COSTS PER ACRE - USER INPUT'!$G42:$R42)*' COSTS PER ACRE - USER INPUT'!O42</f>
        <v>0</v>
      </c>
      <c r="K34" s="59">
        <f>' COSTS PER ACRE - USER INPUT'!$F42/SUM(' COSTS PER ACRE - USER INPUT'!$G42:$R42)*' COSTS PER ACRE - USER INPUT'!P42</f>
        <v>0</v>
      </c>
      <c r="L34" s="59">
        <f>' COSTS PER ACRE - USER INPUT'!$F42/SUM(' COSTS PER ACRE - USER INPUT'!$G42:$R42)*' COSTS PER ACRE - USER INPUT'!Q42</f>
        <v>0</v>
      </c>
      <c r="M34" s="59">
        <f>' COSTS PER ACRE - USER INPUT'!$F42/SUM(' COSTS PER ACRE - USER INPUT'!$G42:$R42)*' COSTS PER ACRE - USER INPUT'!R42</f>
        <v>300</v>
      </c>
      <c r="N34" s="59">
        <f t="shared" si="4"/>
        <v>300</v>
      </c>
    </row>
    <row r="35" spans="1:14" ht="12">
      <c r="A35" s="19" t="str">
        <f>' COSTS PER ACRE - USER INPUT'!A43</f>
        <v>Property Taxes</v>
      </c>
      <c r="B35" s="59">
        <f>' COSTS PER ACRE - USER INPUT'!$F43/SUM(' COSTS PER ACRE - USER INPUT'!$G43:$R43)*' COSTS PER ACRE - USER INPUT'!G43</f>
        <v>11</v>
      </c>
      <c r="C35" s="59">
        <f>' COSTS PER ACRE - USER INPUT'!$F43/SUM(' COSTS PER ACRE - USER INPUT'!$G43:$R43)*' COSTS PER ACRE - USER INPUT'!H43</f>
        <v>0</v>
      </c>
      <c r="D35" s="59">
        <f>' COSTS PER ACRE - USER INPUT'!$F43/SUM(' COSTS PER ACRE - USER INPUT'!$G43:$R43)*' COSTS PER ACRE - USER INPUT'!I43</f>
        <v>0</v>
      </c>
      <c r="E35" s="59">
        <f>' COSTS PER ACRE - USER INPUT'!$F43/SUM(' COSTS PER ACRE - USER INPUT'!$G43:$R43)*' COSTS PER ACRE - USER INPUT'!J43</f>
        <v>0</v>
      </c>
      <c r="F35" s="59">
        <f>' COSTS PER ACRE - USER INPUT'!$F43/SUM(' COSTS PER ACRE - USER INPUT'!$G43:$R43)*' COSTS PER ACRE - USER INPUT'!K43</f>
        <v>0</v>
      </c>
      <c r="G35" s="59">
        <f>' COSTS PER ACRE - USER INPUT'!$F43/SUM(' COSTS PER ACRE - USER INPUT'!$G43:$R43)*' COSTS PER ACRE - USER INPUT'!L43</f>
        <v>0</v>
      </c>
      <c r="H35" s="59">
        <f>' COSTS PER ACRE - USER INPUT'!$F43/SUM(' COSTS PER ACRE - USER INPUT'!$G43:$R43)*' COSTS PER ACRE - USER INPUT'!M43</f>
        <v>0</v>
      </c>
      <c r="I35" s="59">
        <f>' COSTS PER ACRE - USER INPUT'!$F43/SUM(' COSTS PER ACRE - USER INPUT'!$G43:$R43)*' COSTS PER ACRE - USER INPUT'!N43</f>
        <v>0</v>
      </c>
      <c r="J35" s="59">
        <f>' COSTS PER ACRE - USER INPUT'!$F43/SUM(' COSTS PER ACRE - USER INPUT'!$G43:$R43)*' COSTS PER ACRE - USER INPUT'!O43</f>
        <v>0</v>
      </c>
      <c r="K35" s="59">
        <f>' COSTS PER ACRE - USER INPUT'!$F43/SUM(' COSTS PER ACRE - USER INPUT'!$G43:$R43)*' COSTS PER ACRE - USER INPUT'!P43</f>
        <v>0</v>
      </c>
      <c r="L35" s="59">
        <f>' COSTS PER ACRE - USER INPUT'!$F43/SUM(' COSTS PER ACRE - USER INPUT'!$G43:$R43)*' COSTS PER ACRE - USER INPUT'!Q43</f>
        <v>0</v>
      </c>
      <c r="M35" s="59">
        <f>' COSTS PER ACRE - USER INPUT'!$F43/SUM(' COSTS PER ACRE - USER INPUT'!$G43:$R43)*' COSTS PER ACRE - USER INPUT'!R43</f>
        <v>0</v>
      </c>
      <c r="N35" s="59">
        <f t="shared" si="4"/>
        <v>11</v>
      </c>
    </row>
    <row r="36" spans="1:14" ht="12">
      <c r="A36" s="19" t="str">
        <f>' COSTS PER ACRE - USER INPUT'!A44</f>
        <v>Property Insurance</v>
      </c>
      <c r="B36" s="59">
        <f>' COSTS PER ACRE - USER INPUT'!$F44/SUM(' COSTS PER ACRE - USER INPUT'!$G44:$R44)*' COSTS PER ACRE - USER INPUT'!G44</f>
        <v>8</v>
      </c>
      <c r="C36" s="59">
        <f>' COSTS PER ACRE - USER INPUT'!$F44/SUM(' COSTS PER ACRE - USER INPUT'!$G44:$R44)*' COSTS PER ACRE - USER INPUT'!H44</f>
        <v>0</v>
      </c>
      <c r="D36" s="59">
        <f>' COSTS PER ACRE - USER INPUT'!$F44/SUM(' COSTS PER ACRE - USER INPUT'!$G44:$R44)*' COSTS PER ACRE - USER INPUT'!I44</f>
        <v>0</v>
      </c>
      <c r="E36" s="59">
        <f>' COSTS PER ACRE - USER INPUT'!$F44/SUM(' COSTS PER ACRE - USER INPUT'!$G44:$R44)*' COSTS PER ACRE - USER INPUT'!J44</f>
        <v>0</v>
      </c>
      <c r="F36" s="59">
        <f>' COSTS PER ACRE - USER INPUT'!$F44/SUM(' COSTS PER ACRE - USER INPUT'!$G44:$R44)*' COSTS PER ACRE - USER INPUT'!K44</f>
        <v>0</v>
      </c>
      <c r="G36" s="59">
        <f>' COSTS PER ACRE - USER INPUT'!$F44/SUM(' COSTS PER ACRE - USER INPUT'!$G44:$R44)*' COSTS PER ACRE - USER INPUT'!L44</f>
        <v>0</v>
      </c>
      <c r="H36" s="59">
        <f>' COSTS PER ACRE - USER INPUT'!$F44/SUM(' COSTS PER ACRE - USER INPUT'!$G44:$R44)*' COSTS PER ACRE - USER INPUT'!M44</f>
        <v>0</v>
      </c>
      <c r="I36" s="59">
        <f>' COSTS PER ACRE - USER INPUT'!$F44/SUM(' COSTS PER ACRE - USER INPUT'!$G44:$R44)*' COSTS PER ACRE - USER INPUT'!N44</f>
        <v>0</v>
      </c>
      <c r="J36" s="59">
        <f>' COSTS PER ACRE - USER INPUT'!$F44/SUM(' COSTS PER ACRE - USER INPUT'!$G44:$R44)*' COSTS PER ACRE - USER INPUT'!O44</f>
        <v>0</v>
      </c>
      <c r="K36" s="59">
        <f>' COSTS PER ACRE - USER INPUT'!$F44/SUM(' COSTS PER ACRE - USER INPUT'!$G44:$R44)*' COSTS PER ACRE - USER INPUT'!P44</f>
        <v>0</v>
      </c>
      <c r="L36" s="59">
        <f>' COSTS PER ACRE - USER INPUT'!$F44/SUM(' COSTS PER ACRE - USER INPUT'!$G44:$R44)*' COSTS PER ACRE - USER INPUT'!Q44</f>
        <v>0</v>
      </c>
      <c r="M36" s="59">
        <f>' COSTS PER ACRE - USER INPUT'!$F44/SUM(' COSTS PER ACRE - USER INPUT'!$G44:$R44)*' COSTS PER ACRE - USER INPUT'!R44</f>
        <v>0</v>
      </c>
      <c r="N36" s="59">
        <f t="shared" si="4"/>
        <v>8</v>
      </c>
    </row>
    <row r="37" spans="1:14" ht="12">
      <c r="A37" s="19" t="str">
        <f>' COSTS PER ACRE - USER INPUT'!A45</f>
        <v>Investment Repairs</v>
      </c>
      <c r="B37" s="59">
        <f>' COSTS PER ACRE - USER INPUT'!$F45/SUM(' COSTS PER ACRE - USER INPUT'!$G45:$R45)*' COSTS PER ACRE - USER INPUT'!G45</f>
        <v>0.8333333333333334</v>
      </c>
      <c r="C37" s="59">
        <f>' COSTS PER ACRE - USER INPUT'!$F45/SUM(' COSTS PER ACRE - USER INPUT'!$G45:$R45)*' COSTS PER ACRE - USER INPUT'!H45</f>
        <v>0.8333333333333334</v>
      </c>
      <c r="D37" s="59">
        <f>' COSTS PER ACRE - USER INPUT'!$F45/SUM(' COSTS PER ACRE - USER INPUT'!$G45:$R45)*' COSTS PER ACRE - USER INPUT'!I45</f>
        <v>0.8333333333333334</v>
      </c>
      <c r="E37" s="59">
        <f>' COSTS PER ACRE - USER INPUT'!$F45/SUM(' COSTS PER ACRE - USER INPUT'!$G45:$R45)*' COSTS PER ACRE - USER INPUT'!J45</f>
        <v>0.8333333333333334</v>
      </c>
      <c r="F37" s="59">
        <f>' COSTS PER ACRE - USER INPUT'!$F45/SUM(' COSTS PER ACRE - USER INPUT'!$G45:$R45)*' COSTS PER ACRE - USER INPUT'!K45</f>
        <v>0.8333333333333334</v>
      </c>
      <c r="G37" s="59">
        <f>' COSTS PER ACRE - USER INPUT'!$F45/SUM(' COSTS PER ACRE - USER INPUT'!$G45:$R45)*' COSTS PER ACRE - USER INPUT'!L45</f>
        <v>0.8333333333333334</v>
      </c>
      <c r="H37" s="59">
        <f>' COSTS PER ACRE - USER INPUT'!$F45/SUM(' COSTS PER ACRE - USER INPUT'!$G45:$R45)*' COSTS PER ACRE - USER INPUT'!M45</f>
        <v>0.8333333333333334</v>
      </c>
      <c r="I37" s="59">
        <f>' COSTS PER ACRE - USER INPUT'!$F45/SUM(' COSTS PER ACRE - USER INPUT'!$G45:$R45)*' COSTS PER ACRE - USER INPUT'!N45</f>
        <v>0.8333333333333334</v>
      </c>
      <c r="J37" s="59">
        <f>' COSTS PER ACRE - USER INPUT'!$F45/SUM(' COSTS PER ACRE - USER INPUT'!$G45:$R45)*' COSTS PER ACRE - USER INPUT'!O45</f>
        <v>0.8333333333333334</v>
      </c>
      <c r="K37" s="59">
        <f>' COSTS PER ACRE - USER INPUT'!$F45/SUM(' COSTS PER ACRE - USER INPUT'!$G45:$R45)*' COSTS PER ACRE - USER INPUT'!P45</f>
        <v>0.8333333333333334</v>
      </c>
      <c r="L37" s="59">
        <f>' COSTS PER ACRE - USER INPUT'!$F45/SUM(' COSTS PER ACRE - USER INPUT'!$G45:$R45)*' COSTS PER ACRE - USER INPUT'!Q45</f>
        <v>0.8333333333333334</v>
      </c>
      <c r="M37" s="59">
        <f>' COSTS PER ACRE - USER INPUT'!$F45/SUM(' COSTS PER ACRE - USER INPUT'!$G45:$R45)*' COSTS PER ACRE - USER INPUT'!R45</f>
        <v>0.8333333333333334</v>
      </c>
      <c r="N37" s="59">
        <f t="shared" si="4"/>
        <v>10</v>
      </c>
    </row>
    <row r="38" spans="1:14" ht="12">
      <c r="A38" s="7" t="str">
        <f>' COSTS PER ACRE - USER INPUT'!A46</f>
        <v>TOTAL CASH OVERHEAD COSTS</v>
      </c>
      <c r="B38" s="61">
        <f aca="true" t="shared" si="5" ref="B38:M38">SUM(B32:B37)</f>
        <v>20.833333333333332</v>
      </c>
      <c r="C38" s="61">
        <f t="shared" si="5"/>
        <v>1.8333333333333335</v>
      </c>
      <c r="D38" s="61">
        <f t="shared" si="5"/>
        <v>44.833333333333336</v>
      </c>
      <c r="E38" s="61">
        <f t="shared" si="5"/>
        <v>1.8333333333333335</v>
      </c>
      <c r="F38" s="61">
        <f t="shared" si="5"/>
        <v>1.8333333333333335</v>
      </c>
      <c r="G38" s="61">
        <f t="shared" si="5"/>
        <v>1.8333333333333335</v>
      </c>
      <c r="H38" s="61">
        <f t="shared" si="5"/>
        <v>1.8333333333333335</v>
      </c>
      <c r="I38" s="61">
        <f t="shared" si="5"/>
        <v>1.8333333333333335</v>
      </c>
      <c r="J38" s="61">
        <f t="shared" si="5"/>
        <v>1.8333333333333335</v>
      </c>
      <c r="K38" s="61">
        <f t="shared" si="5"/>
        <v>1.8333333333333335</v>
      </c>
      <c r="L38" s="61">
        <f t="shared" si="5"/>
        <v>0.8333333333333334</v>
      </c>
      <c r="M38" s="61">
        <f t="shared" si="5"/>
        <v>300.8333333333333</v>
      </c>
      <c r="N38" s="61">
        <f>SUM(N32:N37)</f>
        <v>382</v>
      </c>
    </row>
    <row r="39" spans="1:14" ht="12">
      <c r="A39" s="7" t="str">
        <f>' COSTS PER ACRE - USER INPUT'!A47</f>
        <v>TOTAL CASH COSTS/ACRE</v>
      </c>
      <c r="B39" s="61">
        <f aca="true" t="shared" si="6" ref="B39:M39">B38+B30</f>
        <v>233.3461875</v>
      </c>
      <c r="C39" s="61">
        <f t="shared" si="6"/>
        <v>1055.009125</v>
      </c>
      <c r="D39" s="61">
        <f t="shared" si="6"/>
        <v>1769.7855334976798</v>
      </c>
      <c r="E39" s="61">
        <f t="shared" si="6"/>
        <v>97.27045997679814</v>
      </c>
      <c r="F39" s="61">
        <f t="shared" si="6"/>
        <v>167.1952614559165</v>
      </c>
      <c r="G39" s="61">
        <f t="shared" si="6"/>
        <v>755.6495517328887</v>
      </c>
      <c r="H39" s="61">
        <f t="shared" si="6"/>
        <v>1417.3332055176913</v>
      </c>
      <c r="I39" s="61">
        <f t="shared" si="6"/>
        <v>1441.2374843024943</v>
      </c>
      <c r="J39" s="61">
        <f t="shared" si="6"/>
        <v>1428.001513087297</v>
      </c>
      <c r="K39" s="61">
        <f t="shared" si="6"/>
        <v>1429.8425174013921</v>
      </c>
      <c r="L39" s="61">
        <f t="shared" si="6"/>
        <v>12</v>
      </c>
      <c r="M39" s="61">
        <f t="shared" si="6"/>
        <v>312</v>
      </c>
      <c r="N39" s="61">
        <f>N38+N30</f>
        <v>10118.670839472157</v>
      </c>
    </row>
    <row r="40" spans="1:14" ht="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2"/>
    </row>
    <row r="55" spans="1:14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">
      <c r="A56" s="6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">
      <c r="A61" s="6"/>
      <c r="B61" s="62"/>
      <c r="C61" s="62"/>
      <c r="D61" s="62"/>
      <c r="E61" s="62"/>
      <c r="F61" s="62"/>
      <c r="G61" s="62"/>
      <c r="H61" s="62"/>
      <c r="I61" s="6"/>
      <c r="J61" s="62"/>
      <c r="K61" s="62"/>
      <c r="L61" s="62"/>
      <c r="M61" s="62"/>
      <c r="N61" s="6"/>
    </row>
    <row r="62" spans="1:14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">
      <c r="A73" s="6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ht="12">
      <c r="A76" s="6"/>
    </row>
    <row r="77" ht="12">
      <c r="A77" s="6"/>
    </row>
    <row r="78" ht="12">
      <c r="A78" s="6"/>
    </row>
    <row r="79" ht="12">
      <c r="A79" s="6"/>
    </row>
    <row r="80" ht="12">
      <c r="A80" s="6"/>
    </row>
  </sheetData>
  <sheetProtection sheet="1" objects="1" scenarios="1"/>
  <mergeCells count="3">
    <mergeCell ref="A1:N1"/>
    <mergeCell ref="A3:N3"/>
    <mergeCell ref="A2:N2"/>
  </mergeCells>
  <printOptions/>
  <pageMargins left="0.75" right="0.75" top="0.25" bottom="0" header="0.5" footer="0.5"/>
  <pageSetup fitToHeight="1" fitToWidth="1" horizontalDpi="600" verticalDpi="600" orientation="landscape" scale="91" r:id="rId1"/>
  <ignoredErrors>
    <ignoredError sqref="N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0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19" customWidth="1"/>
    <col min="2" max="6" width="8.28125" style="19" customWidth="1"/>
    <col min="7" max="7" width="9.28125" style="19" customWidth="1"/>
    <col min="8" max="8" width="10.28125" style="19" customWidth="1"/>
    <col min="9" max="16384" width="9.140625" style="19" customWidth="1"/>
  </cols>
  <sheetData>
    <row r="1" spans="1:8" ht="12.75" customHeight="1">
      <c r="A1" s="97" t="s">
        <v>84</v>
      </c>
      <c r="B1" s="88"/>
      <c r="C1" s="88"/>
      <c r="D1" s="88"/>
      <c r="E1" s="88"/>
      <c r="F1" s="88"/>
      <c r="G1" s="88"/>
      <c r="H1" s="88"/>
    </row>
    <row r="2" spans="1:8" ht="12">
      <c r="A2" s="183" t="s">
        <v>85</v>
      </c>
      <c r="B2" s="184"/>
      <c r="C2" s="184"/>
      <c r="D2" s="184"/>
      <c r="E2" s="184"/>
      <c r="F2" s="184"/>
      <c r="G2" s="184"/>
      <c r="H2" s="184"/>
    </row>
    <row r="3" spans="1:8" ht="12">
      <c r="A3" s="183" t="s">
        <v>148</v>
      </c>
      <c r="B3" s="185"/>
      <c r="C3" s="185"/>
      <c r="D3" s="185"/>
      <c r="E3" s="185"/>
      <c r="F3" s="185"/>
      <c r="G3" s="185"/>
      <c r="H3" s="185"/>
    </row>
    <row r="4" spans="1:8" ht="12">
      <c r="A4" s="183" t="s">
        <v>149</v>
      </c>
      <c r="B4" s="185"/>
      <c r="C4" s="185"/>
      <c r="D4" s="185"/>
      <c r="E4" s="185"/>
      <c r="F4" s="185"/>
      <c r="G4" s="185"/>
      <c r="H4" s="185"/>
    </row>
    <row r="5" spans="1:8" ht="12">
      <c r="A5" s="183" t="s">
        <v>86</v>
      </c>
      <c r="B5" s="185"/>
      <c r="C5" s="185"/>
      <c r="D5" s="185"/>
      <c r="E5" s="185"/>
      <c r="F5" s="185"/>
      <c r="G5" s="185"/>
      <c r="H5" s="185"/>
    </row>
    <row r="6" spans="1:8" ht="12">
      <c r="A6" s="183" t="s">
        <v>87</v>
      </c>
      <c r="B6" s="184"/>
      <c r="C6" s="184"/>
      <c r="D6" s="184"/>
      <c r="E6" s="184"/>
      <c r="F6" s="184"/>
      <c r="G6" s="184"/>
      <c r="H6" s="184"/>
    </row>
    <row r="7" spans="1:8" ht="12">
      <c r="A7" s="183" t="s">
        <v>88</v>
      </c>
      <c r="B7" s="185"/>
      <c r="C7" s="185"/>
      <c r="D7" s="185"/>
      <c r="E7" s="185"/>
      <c r="F7" s="185"/>
      <c r="G7" s="185"/>
      <c r="H7" s="185"/>
    </row>
    <row r="8" spans="1:8" ht="12.75">
      <c r="A8" s="148"/>
      <c r="B8" s="149"/>
      <c r="C8" s="149"/>
      <c r="D8" s="149"/>
      <c r="E8" s="149"/>
      <c r="F8" s="149"/>
      <c r="G8" s="149"/>
      <c r="H8" s="149"/>
    </row>
    <row r="9" spans="1:8" ht="13.5" thickBot="1">
      <c r="A9" s="150" t="s">
        <v>21</v>
      </c>
      <c r="B9" s="150"/>
      <c r="C9" s="150"/>
      <c r="D9" s="150"/>
      <c r="E9" s="98"/>
      <c r="F9" s="98"/>
      <c r="G9" s="98"/>
      <c r="H9" s="98"/>
    </row>
    <row r="10" spans="1:8" ht="12.75">
      <c r="A10" s="99"/>
      <c r="B10" s="100" t="s">
        <v>89</v>
      </c>
      <c r="C10" s="101" t="s">
        <v>90</v>
      </c>
      <c r="D10" s="102"/>
      <c r="E10" s="98"/>
      <c r="F10" s="98"/>
      <c r="G10" s="98"/>
      <c r="H10" s="98"/>
    </row>
    <row r="11" spans="1:8" ht="12.75">
      <c r="A11" s="103" t="s">
        <v>109</v>
      </c>
      <c r="B11" s="84"/>
      <c r="C11" s="85" t="s">
        <v>151</v>
      </c>
      <c r="D11" s="151"/>
      <c r="E11" s="98"/>
      <c r="F11" s="98"/>
      <c r="G11" s="98"/>
      <c r="H11" s="98"/>
    </row>
    <row r="12" spans="1:8" ht="12.75">
      <c r="A12" s="103" t="s">
        <v>91</v>
      </c>
      <c r="B12" s="85">
        <v>400</v>
      </c>
      <c r="C12" s="74" t="str">
        <f>C11</f>
        <v>Box (30 lb)</v>
      </c>
      <c r="D12" s="104"/>
      <c r="E12" s="98"/>
      <c r="F12" s="98"/>
      <c r="G12" s="98"/>
      <c r="H12" s="98"/>
    </row>
    <row r="13" spans="1:8" ht="12.75">
      <c r="A13" s="103" t="s">
        <v>92</v>
      </c>
      <c r="B13" s="85">
        <v>200</v>
      </c>
      <c r="C13" s="74" t="str">
        <f>C11</f>
        <v>Box (30 lb)</v>
      </c>
      <c r="D13" s="104"/>
      <c r="E13" s="98"/>
      <c r="F13" s="98"/>
      <c r="G13" s="98"/>
      <c r="H13" s="98"/>
    </row>
    <row r="14" spans="1:8" ht="12.75">
      <c r="A14" s="103" t="s">
        <v>93</v>
      </c>
      <c r="B14" s="96">
        <v>6</v>
      </c>
      <c r="C14" s="74" t="str">
        <f>CONCATENATE("$/",$C$11)</f>
        <v>$/Box (30 lb)</v>
      </c>
      <c r="D14" s="104"/>
      <c r="E14" s="98"/>
      <c r="F14" s="98"/>
      <c r="G14" s="98"/>
      <c r="H14" s="98"/>
    </row>
    <row r="15" spans="1:8" ht="12.75">
      <c r="A15" s="103" t="s">
        <v>94</v>
      </c>
      <c r="B15" s="96">
        <v>3</v>
      </c>
      <c r="C15" s="74" t="str">
        <f>CONCATENATE("$/",$C$11)</f>
        <v>$/Box (30 lb)</v>
      </c>
      <c r="D15" s="104"/>
      <c r="E15" s="98"/>
      <c r="F15" s="98"/>
      <c r="G15" s="98"/>
      <c r="H15" s="98"/>
    </row>
    <row r="16" spans="1:8" ht="12.75">
      <c r="A16" s="105"/>
      <c r="B16" s="11"/>
      <c r="C16" s="106"/>
      <c r="D16" s="107"/>
      <c r="E16" s="98"/>
      <c r="F16" s="98"/>
      <c r="G16" s="98"/>
      <c r="H16" s="98"/>
    </row>
    <row r="17" spans="1:8" ht="12.75">
      <c r="A17" s="103" t="s">
        <v>95</v>
      </c>
      <c r="B17" s="108" t="s">
        <v>77</v>
      </c>
      <c r="C17" s="108" t="s">
        <v>110</v>
      </c>
      <c r="D17" s="107"/>
      <c r="E17" s="98"/>
      <c r="F17" s="109"/>
      <c r="G17" s="110"/>
      <c r="H17" s="110"/>
    </row>
    <row r="18" spans="1:8" ht="12.75">
      <c r="A18" s="180" t="s">
        <v>96</v>
      </c>
      <c r="B18" s="181"/>
      <c r="C18" s="181"/>
      <c r="D18" s="182"/>
      <c r="E18" s="98"/>
      <c r="F18" s="109"/>
      <c r="G18" s="110"/>
      <c r="H18" s="110"/>
    </row>
    <row r="19" spans="1:8" ht="12.75">
      <c r="A19" s="105" t="str">
        <f>' COSTS PER ACRE - USER INPUT'!A34</f>
        <v>Hand Pick</v>
      </c>
      <c r="B19" s="86"/>
      <c r="C19" s="87">
        <v>4.728</v>
      </c>
      <c r="D19" s="111" t="str">
        <f>IF(AND(B19&gt;0,C19&gt;0),"WARNING: Either enter cost Per Box or Per Acre but not both"," ")</f>
        <v> </v>
      </c>
      <c r="E19" s="98"/>
      <c r="F19" s="109"/>
      <c r="G19" s="110"/>
      <c r="H19" s="110"/>
    </row>
    <row r="20" spans="1:8" ht="12.75">
      <c r="A20" s="105" t="str">
        <f>' COSTS PER ACRE - USER INPUT'!A35</f>
        <v>Haul</v>
      </c>
      <c r="B20" s="86"/>
      <c r="C20" s="87">
        <v>0.439</v>
      </c>
      <c r="D20" s="111" t="str">
        <f>IF(AND(B20&gt;0,C20&gt;0),"WARNING: Either enter cost Per Box or Per Acre but not both"," ")</f>
        <v> </v>
      </c>
      <c r="E20" s="98"/>
      <c r="F20" s="24"/>
      <c r="G20" s="112"/>
      <c r="H20" s="113"/>
    </row>
    <row r="21" spans="1:8" ht="13.5" thickBot="1">
      <c r="A21" s="114"/>
      <c r="B21" s="115"/>
      <c r="C21" s="115"/>
      <c r="D21" s="116"/>
      <c r="E21" s="98"/>
      <c r="F21" s="98"/>
      <c r="G21" s="98"/>
      <c r="H21" s="98"/>
    </row>
    <row r="22" spans="1:8" ht="12.75">
      <c r="A22" s="24"/>
      <c r="B22" s="11"/>
      <c r="C22" s="11"/>
      <c r="D22" s="106"/>
      <c r="E22" s="98"/>
      <c r="F22" s="98"/>
      <c r="G22" s="98"/>
      <c r="H22" s="98"/>
    </row>
    <row r="23" spans="1:8" ht="12.75" customHeight="1">
      <c r="A23" s="174" t="s">
        <v>0</v>
      </c>
      <c r="B23" s="174"/>
      <c r="C23" s="174"/>
      <c r="D23" s="174"/>
      <c r="E23" s="174"/>
      <c r="F23" s="174"/>
      <c r="G23" s="174"/>
      <c r="H23" s="174"/>
    </row>
    <row r="24" spans="1:8" ht="12.75" customHeight="1">
      <c r="A24" s="141" t="s">
        <v>14</v>
      </c>
      <c r="B24" s="141"/>
      <c r="C24" s="141"/>
      <c r="D24" s="141"/>
      <c r="E24" s="141"/>
      <c r="F24" s="141"/>
      <c r="G24" s="141"/>
      <c r="H24" s="141"/>
    </row>
    <row r="25" spans="1:8" ht="12.75" customHeight="1">
      <c r="A25" s="174" t="str">
        <f>'MONTHLY COSTS - OUTPUT'!A3:N3</f>
        <v>SAN JOAQUIN VALLEY SOUTH - 2005</v>
      </c>
      <c r="B25" s="174"/>
      <c r="C25" s="174"/>
      <c r="D25" s="174"/>
      <c r="E25" s="174"/>
      <c r="F25" s="174"/>
      <c r="G25" s="174"/>
      <c r="H25" s="174"/>
    </row>
    <row r="26" spans="2:8" ht="12.75" customHeight="1">
      <c r="B26" s="78"/>
      <c r="C26" s="78"/>
      <c r="D26" s="78"/>
      <c r="E26" s="78"/>
      <c r="F26" s="78"/>
      <c r="G26" s="78"/>
      <c r="H26" s="78"/>
    </row>
    <row r="27" spans="1:8" ht="12.75">
      <c r="A27" s="117"/>
      <c r="B27" s="98"/>
      <c r="C27" s="98"/>
      <c r="D27" s="98"/>
      <c r="E27" s="98"/>
      <c r="F27" s="98"/>
      <c r="G27" s="98"/>
      <c r="H27" s="98"/>
    </row>
    <row r="28" spans="1:8" ht="12">
      <c r="A28" s="178" t="s">
        <v>121</v>
      </c>
      <c r="B28" s="179"/>
      <c r="C28" s="179"/>
      <c r="D28" s="179"/>
      <c r="E28" s="179"/>
      <c r="F28" s="179"/>
      <c r="G28" s="179"/>
      <c r="H28" s="179"/>
    </row>
    <row r="29" spans="1:8" ht="12">
      <c r="A29" s="35"/>
      <c r="B29" s="118"/>
      <c r="C29" s="118"/>
      <c r="D29" s="118"/>
      <c r="E29" s="22" t="str">
        <f>CONCATENATE("YIELD (",C11,"/acre)")</f>
        <v>YIELD (Box (30 lb)/acre)</v>
      </c>
      <c r="F29" s="118"/>
      <c r="G29" s="118"/>
      <c r="H29" s="118"/>
    </row>
    <row r="30" spans="1:8" ht="12">
      <c r="A30" s="26"/>
      <c r="B30" s="119">
        <f>$B$12</f>
        <v>400</v>
      </c>
      <c r="C30" s="119">
        <f aca="true" t="shared" si="0" ref="C30:H30">B30+$B$13</f>
        <v>600</v>
      </c>
      <c r="D30" s="119">
        <f t="shared" si="0"/>
        <v>800</v>
      </c>
      <c r="E30" s="119">
        <f t="shared" si="0"/>
        <v>1000</v>
      </c>
      <c r="F30" s="119">
        <f t="shared" si="0"/>
        <v>1200</v>
      </c>
      <c r="G30" s="119">
        <f t="shared" si="0"/>
        <v>1400</v>
      </c>
      <c r="H30" s="119">
        <f t="shared" si="0"/>
        <v>1600</v>
      </c>
    </row>
    <row r="31" spans="1:8" ht="12">
      <c r="A31" s="35" t="s">
        <v>97</v>
      </c>
      <c r="B31" s="72"/>
      <c r="C31" s="72"/>
      <c r="D31" s="72"/>
      <c r="E31" s="72"/>
      <c r="F31" s="72"/>
      <c r="G31" s="72"/>
      <c r="H31" s="72"/>
    </row>
    <row r="32" spans="1:8" ht="12">
      <c r="A32" s="35" t="s">
        <v>98</v>
      </c>
      <c r="B32" s="72">
        <f>' COSTS PER ACRE - USER INPUT'!$F$32</f>
        <v>4358</v>
      </c>
      <c r="C32" s="72">
        <f>' COSTS PER ACRE - USER INPUT'!$F$32</f>
        <v>4358</v>
      </c>
      <c r="D32" s="72">
        <f>' COSTS PER ACRE - USER INPUT'!$F$32</f>
        <v>4358</v>
      </c>
      <c r="E32" s="72">
        <f>' COSTS PER ACRE - USER INPUT'!$F$32</f>
        <v>4358</v>
      </c>
      <c r="F32" s="72">
        <f>' COSTS PER ACRE - USER INPUT'!$F$32</f>
        <v>4358</v>
      </c>
      <c r="G32" s="72">
        <f>' COSTS PER ACRE - USER INPUT'!$F$32</f>
        <v>4358</v>
      </c>
      <c r="H32" s="72">
        <f>' COSTS PER ACRE - USER INPUT'!$F$32</f>
        <v>4358</v>
      </c>
    </row>
    <row r="33" spans="1:8" ht="12">
      <c r="A33" s="35" t="s">
        <v>95</v>
      </c>
      <c r="B33" s="72"/>
      <c r="C33" s="72"/>
      <c r="D33" s="72"/>
      <c r="E33" s="72"/>
      <c r="F33" s="72"/>
      <c r="G33" s="72"/>
      <c r="H33" s="72"/>
    </row>
    <row r="34" spans="1:9" ht="12.75">
      <c r="A34" s="120" t="str">
        <f>A19</f>
        <v>Hand Pick</v>
      </c>
      <c r="B34" s="72">
        <f aca="true" t="shared" si="1" ref="B34:H35">$B19+$C19*B$30</f>
        <v>1891.1999999999998</v>
      </c>
      <c r="C34" s="72">
        <f t="shared" si="1"/>
        <v>2836.7999999999997</v>
      </c>
      <c r="D34" s="72">
        <f t="shared" si="1"/>
        <v>3782.3999999999996</v>
      </c>
      <c r="E34" s="72">
        <f t="shared" si="1"/>
        <v>4728</v>
      </c>
      <c r="F34" s="72">
        <f t="shared" si="1"/>
        <v>5673.599999999999</v>
      </c>
      <c r="G34" s="72">
        <f t="shared" si="1"/>
        <v>6619.2</v>
      </c>
      <c r="H34" s="72">
        <f t="shared" si="1"/>
        <v>7564.799999999999</v>
      </c>
      <c r="I34" s="83" t="str">
        <f>IF(AND(B19&gt;0,C19&gt;0),"&lt;--WARNING: Harvest cost cells may be overstated. Check Input Table costs."," ")</f>
        <v> </v>
      </c>
    </row>
    <row r="35" spans="1:17" ht="12.75">
      <c r="A35" s="120" t="str">
        <f>A20</f>
        <v>Haul</v>
      </c>
      <c r="B35" s="72">
        <f t="shared" si="1"/>
        <v>175.6</v>
      </c>
      <c r="C35" s="72">
        <f t="shared" si="1"/>
        <v>263.4</v>
      </c>
      <c r="D35" s="72">
        <f t="shared" si="1"/>
        <v>351.2</v>
      </c>
      <c r="E35" s="72">
        <f t="shared" si="1"/>
        <v>439</v>
      </c>
      <c r="F35" s="72">
        <f t="shared" si="1"/>
        <v>526.8</v>
      </c>
      <c r="G35" s="72">
        <f t="shared" si="1"/>
        <v>614.6</v>
      </c>
      <c r="H35" s="72">
        <f t="shared" si="1"/>
        <v>702.4</v>
      </c>
      <c r="I35" s="83" t="str">
        <f>IF(AND(B20&gt;0,C20&gt;0),"&lt;--WARNING: Harvest cost cells may be overstated. Check Input Table costs."," ")</f>
        <v> </v>
      </c>
      <c r="J35" s="76"/>
      <c r="K35" s="76"/>
      <c r="L35" s="76"/>
      <c r="M35" s="76"/>
      <c r="N35" s="76"/>
      <c r="O35" s="76"/>
      <c r="P35" s="76"/>
      <c r="Q35" s="76"/>
    </row>
    <row r="36" spans="1:8" ht="12" customHeight="1">
      <c r="A36" s="117"/>
      <c r="B36" s="72"/>
      <c r="C36" s="72"/>
      <c r="D36" s="72"/>
      <c r="E36" s="72"/>
      <c r="F36" s="72"/>
      <c r="G36" s="72"/>
      <c r="H36" s="72"/>
    </row>
    <row r="37" spans="1:8" ht="12">
      <c r="A37" s="35" t="s">
        <v>99</v>
      </c>
      <c r="B37" s="72">
        <f>'MONTHLY COSTS - OUTPUT'!$N$29+((SUM('RANGING ANALYSIS'!B34:B35)-SUM('RANGING ANALYSIS'!$E34:$E35))*' COSTS PER ACRE - USER INPUT'!$E$37/12)</f>
        <v>191.90706447215774</v>
      </c>
      <c r="C37" s="72">
        <f>'MONTHLY COSTS - OUTPUT'!$N$29+((SUM('RANGING ANALYSIS'!C34:C35)-SUM('RANGING ANALYSIS'!$E34:$E35))*' COSTS PER ACRE - USER INPUT'!$E$37/12)</f>
        <v>198.49498947215776</v>
      </c>
      <c r="D37" s="72">
        <f>'MONTHLY COSTS - OUTPUT'!$N$29+((SUM('RANGING ANALYSIS'!D34:D35)-SUM('RANGING ANALYSIS'!$E34:$E35))*' COSTS PER ACRE - USER INPUT'!$E$37/12)</f>
        <v>205.08291447215774</v>
      </c>
      <c r="E37" s="72">
        <f>'MONTHLY COSTS - OUTPUT'!$N$29+((SUM('RANGING ANALYSIS'!E34:E35)-SUM('RANGING ANALYSIS'!$E34:$E35))*' COSTS PER ACRE - USER INPUT'!$E$37/12)</f>
        <v>211.67083947215775</v>
      </c>
      <c r="F37" s="72">
        <f>'MONTHLY COSTS - OUTPUT'!$N$29+((SUM('RANGING ANALYSIS'!F34:F35)-SUM('RANGING ANALYSIS'!$E34:$E35))*' COSTS PER ACRE - USER INPUT'!$E$37/12)</f>
        <v>218.25876447215774</v>
      </c>
      <c r="G37" s="72">
        <f>'MONTHLY COSTS - OUTPUT'!$N$29+((SUM('RANGING ANALYSIS'!G34:G35)-SUM('RANGING ANALYSIS'!$E34:$E35))*' COSTS PER ACRE - USER INPUT'!$E$37/12)</f>
        <v>224.84668947215775</v>
      </c>
      <c r="H37" s="72">
        <f>'MONTHLY COSTS - OUTPUT'!$N$29+((SUM('RANGING ANALYSIS'!H34:H35)-SUM('RANGING ANALYSIS'!$E34:$E35))*' COSTS PER ACRE - USER INPUT'!$E$37/12)</f>
        <v>231.43461447215773</v>
      </c>
    </row>
    <row r="38" spans="1:8" ht="6" customHeight="1">
      <c r="A38" s="35"/>
      <c r="B38" s="72"/>
      <c r="C38" s="72"/>
      <c r="D38" s="72"/>
      <c r="E38" s="72"/>
      <c r="F38" s="72"/>
      <c r="G38" s="72"/>
      <c r="H38" s="72"/>
    </row>
    <row r="39" spans="1:8" ht="12">
      <c r="A39" s="118" t="s">
        <v>56</v>
      </c>
      <c r="B39" s="121">
        <f>SUM(B32:B38)</f>
        <v>6616.707064472158</v>
      </c>
      <c r="C39" s="121">
        <f aca="true" t="shared" si="2" ref="C39:H39">SUM(C32:C38)</f>
        <v>7656.6949894721565</v>
      </c>
      <c r="D39" s="121">
        <f t="shared" si="2"/>
        <v>8696.682914472158</v>
      </c>
      <c r="E39" s="121">
        <f t="shared" si="2"/>
        <v>9736.670839472157</v>
      </c>
      <c r="F39" s="121">
        <f t="shared" si="2"/>
        <v>10776.658764472155</v>
      </c>
      <c r="G39" s="121">
        <f t="shared" si="2"/>
        <v>11816.646689472158</v>
      </c>
      <c r="H39" s="121">
        <f t="shared" si="2"/>
        <v>12856.634614472157</v>
      </c>
    </row>
    <row r="40" spans="1:8" ht="12">
      <c r="A40" s="122" t="str">
        <f>CONCATENATE("Total Operating Costs/",C11)</f>
        <v>Total Operating Costs/Box (30 lb)</v>
      </c>
      <c r="B40" s="123">
        <f aca="true" t="shared" si="3" ref="B40:H40">B39/B30</f>
        <v>16.541767661180394</v>
      </c>
      <c r="C40" s="123">
        <f t="shared" si="3"/>
        <v>12.761158315786927</v>
      </c>
      <c r="D40" s="123">
        <f t="shared" si="3"/>
        <v>10.870853643090197</v>
      </c>
      <c r="E40" s="123">
        <f t="shared" si="3"/>
        <v>9.736670839472158</v>
      </c>
      <c r="F40" s="123">
        <f t="shared" si="3"/>
        <v>8.980548970393462</v>
      </c>
      <c r="G40" s="123">
        <f t="shared" si="3"/>
        <v>8.440461921051542</v>
      </c>
      <c r="H40" s="123">
        <f t="shared" si="3"/>
        <v>8.035396634045098</v>
      </c>
    </row>
    <row r="41" spans="1:8" ht="6" customHeight="1">
      <c r="A41" s="35"/>
      <c r="B41" s="35"/>
      <c r="C41" s="35"/>
      <c r="D41" s="35"/>
      <c r="E41" s="35"/>
      <c r="F41" s="35"/>
      <c r="G41" s="35"/>
      <c r="H41" s="35"/>
    </row>
    <row r="42" spans="1:8" ht="12">
      <c r="A42" s="7" t="s">
        <v>100</v>
      </c>
      <c r="B42" s="61">
        <f>' COSTS PER ACRE - USER INPUT'!$F$46</f>
        <v>382</v>
      </c>
      <c r="C42" s="61">
        <f>' COSTS PER ACRE - USER INPUT'!$F$46</f>
        <v>382</v>
      </c>
      <c r="D42" s="61">
        <f>' COSTS PER ACRE - USER INPUT'!$F$46</f>
        <v>382</v>
      </c>
      <c r="E42" s="61">
        <f>' COSTS PER ACRE - USER INPUT'!$F$46</f>
        <v>382</v>
      </c>
      <c r="F42" s="61">
        <f>' COSTS PER ACRE - USER INPUT'!$F$46</f>
        <v>382</v>
      </c>
      <c r="G42" s="61">
        <f>' COSTS PER ACRE - USER INPUT'!$F$46</f>
        <v>382</v>
      </c>
      <c r="H42" s="61">
        <f>' COSTS PER ACRE - USER INPUT'!$F$46</f>
        <v>382</v>
      </c>
    </row>
    <row r="43" spans="1:8" ht="6" customHeight="1">
      <c r="A43" s="35"/>
      <c r="B43" s="72"/>
      <c r="C43" s="72"/>
      <c r="D43" s="72"/>
      <c r="E43" s="72"/>
      <c r="F43" s="72"/>
      <c r="G43" s="72"/>
      <c r="H43" s="72"/>
    </row>
    <row r="44" spans="1:8" ht="12">
      <c r="A44" s="118" t="s">
        <v>62</v>
      </c>
      <c r="B44" s="121">
        <f aca="true" t="shared" si="4" ref="B44:H44">B39+B42</f>
        <v>6998.707064472158</v>
      </c>
      <c r="C44" s="121">
        <f t="shared" si="4"/>
        <v>8038.6949894721565</v>
      </c>
      <c r="D44" s="121">
        <f t="shared" si="4"/>
        <v>9078.682914472158</v>
      </c>
      <c r="E44" s="121">
        <f t="shared" si="4"/>
        <v>10118.670839472157</v>
      </c>
      <c r="F44" s="121">
        <f t="shared" si="4"/>
        <v>11158.658764472155</v>
      </c>
      <c r="G44" s="121">
        <f t="shared" si="4"/>
        <v>12198.646689472158</v>
      </c>
      <c r="H44" s="121">
        <f t="shared" si="4"/>
        <v>13238.634614472157</v>
      </c>
    </row>
    <row r="45" spans="1:8" ht="12">
      <c r="A45" s="26" t="str">
        <f>CONCATENATE("Total Cash Costs/",C11)</f>
        <v>Total Cash Costs/Box (30 lb)</v>
      </c>
      <c r="B45" s="124">
        <f aca="true" t="shared" si="5" ref="B45:H45">B44/B30</f>
        <v>17.496767661180396</v>
      </c>
      <c r="C45" s="124">
        <f t="shared" si="5"/>
        <v>13.397824982453594</v>
      </c>
      <c r="D45" s="124">
        <f t="shared" si="5"/>
        <v>11.348353643090197</v>
      </c>
      <c r="E45" s="124">
        <f t="shared" si="5"/>
        <v>10.118670839472157</v>
      </c>
      <c r="F45" s="124">
        <f t="shared" si="5"/>
        <v>9.298882303726796</v>
      </c>
      <c r="G45" s="124">
        <f t="shared" si="5"/>
        <v>8.713319063908685</v>
      </c>
      <c r="H45" s="124">
        <f t="shared" si="5"/>
        <v>8.274146634045099</v>
      </c>
    </row>
    <row r="46" spans="1:8" ht="6" customHeight="1">
      <c r="A46" s="35"/>
      <c r="B46" s="35"/>
      <c r="C46" s="35"/>
      <c r="D46" s="35"/>
      <c r="E46" s="35"/>
      <c r="F46" s="35"/>
      <c r="G46" s="35"/>
      <c r="H46" s="35"/>
    </row>
    <row r="47" spans="1:8" ht="12">
      <c r="A47" s="7" t="s">
        <v>101</v>
      </c>
      <c r="B47" s="61">
        <f>' COSTS PER ACRE - USER INPUT'!$H$64</f>
        <v>294.4646151463275</v>
      </c>
      <c r="C47" s="61">
        <f>' COSTS PER ACRE - USER INPUT'!$H$64</f>
        <v>294.4646151463275</v>
      </c>
      <c r="D47" s="61">
        <f>' COSTS PER ACRE - USER INPUT'!$H$64</f>
        <v>294.4646151463275</v>
      </c>
      <c r="E47" s="61">
        <f>' COSTS PER ACRE - USER INPUT'!$H$64</f>
        <v>294.4646151463275</v>
      </c>
      <c r="F47" s="61">
        <f>' COSTS PER ACRE - USER INPUT'!$H$64</f>
        <v>294.4646151463275</v>
      </c>
      <c r="G47" s="61">
        <f>' COSTS PER ACRE - USER INPUT'!$H$64</f>
        <v>294.4646151463275</v>
      </c>
      <c r="H47" s="61">
        <f>' COSTS PER ACRE - USER INPUT'!$H$64</f>
        <v>294.4646151463275</v>
      </c>
    </row>
    <row r="48" spans="1:8" ht="6" customHeight="1">
      <c r="A48" s="35"/>
      <c r="B48" s="72"/>
      <c r="C48" s="72"/>
      <c r="D48" s="72"/>
      <c r="E48" s="72"/>
      <c r="F48" s="72"/>
      <c r="G48" s="72"/>
      <c r="H48" s="72"/>
    </row>
    <row r="49" spans="1:8" ht="12">
      <c r="A49" s="118" t="s">
        <v>82</v>
      </c>
      <c r="B49" s="121">
        <f aca="true" t="shared" si="6" ref="B49:H49">B44+B47</f>
        <v>7293.1716796184855</v>
      </c>
      <c r="C49" s="121">
        <f t="shared" si="6"/>
        <v>8333.159604618484</v>
      </c>
      <c r="D49" s="121">
        <f t="shared" si="6"/>
        <v>9373.147529618485</v>
      </c>
      <c r="E49" s="121">
        <f t="shared" si="6"/>
        <v>10413.135454618485</v>
      </c>
      <c r="F49" s="121">
        <f t="shared" si="6"/>
        <v>11453.123379618482</v>
      </c>
      <c r="G49" s="121">
        <f t="shared" si="6"/>
        <v>12493.111304618486</v>
      </c>
      <c r="H49" s="121">
        <f t="shared" si="6"/>
        <v>13533.099229618485</v>
      </c>
    </row>
    <row r="50" spans="1:8" ht="12">
      <c r="A50" s="26" t="str">
        <f>CONCATENATE("Total Costs/",C11)</f>
        <v>Total Costs/Box (30 lb)</v>
      </c>
      <c r="B50" s="123">
        <f aca="true" t="shared" si="7" ref="B50:H50">B49/B30</f>
        <v>18.232929199046215</v>
      </c>
      <c r="C50" s="123">
        <f t="shared" si="7"/>
        <v>13.888599341030806</v>
      </c>
      <c r="D50" s="123">
        <f t="shared" si="7"/>
        <v>11.716434412023107</v>
      </c>
      <c r="E50" s="123">
        <f t="shared" si="7"/>
        <v>10.413135454618486</v>
      </c>
      <c r="F50" s="123">
        <f t="shared" si="7"/>
        <v>9.544269483015402</v>
      </c>
      <c r="G50" s="123">
        <f t="shared" si="7"/>
        <v>8.923650931870347</v>
      </c>
      <c r="H50" s="123">
        <f t="shared" si="7"/>
        <v>8.458187018511554</v>
      </c>
    </row>
    <row r="51" spans="1:8" ht="12">
      <c r="A51" s="6"/>
      <c r="B51" s="68"/>
      <c r="C51" s="68"/>
      <c r="D51" s="68"/>
      <c r="E51" s="68"/>
      <c r="F51" s="68"/>
      <c r="G51" s="68"/>
      <c r="H51" s="68"/>
    </row>
    <row r="52" spans="1:8" ht="12.75">
      <c r="A52" s="69"/>
      <c r="B52" s="125"/>
      <c r="C52" s="125"/>
      <c r="D52" s="125"/>
      <c r="E52" s="125"/>
      <c r="F52" s="125"/>
      <c r="G52" s="125"/>
      <c r="H52" s="125"/>
    </row>
    <row r="53" spans="1:8" ht="12">
      <c r="A53" s="177" t="s">
        <v>102</v>
      </c>
      <c r="B53" s="177"/>
      <c r="C53" s="177"/>
      <c r="D53" s="177"/>
      <c r="E53" s="177"/>
      <c r="F53" s="177"/>
      <c r="G53" s="177"/>
      <c r="H53" s="177"/>
    </row>
    <row r="54" spans="1:8" ht="12">
      <c r="A54" s="126" t="s">
        <v>103</v>
      </c>
      <c r="B54" s="118"/>
      <c r="C54" s="118"/>
      <c r="D54" s="118"/>
      <c r="E54" s="22" t="str">
        <f>E29</f>
        <v>YIELD (Box (30 lb)/acre)</v>
      </c>
      <c r="F54" s="118"/>
      <c r="G54" s="118"/>
      <c r="H54" s="118"/>
    </row>
    <row r="55" spans="1:8" ht="12">
      <c r="A55" s="127" t="str">
        <f>C14</f>
        <v>$/Box (30 lb)</v>
      </c>
      <c r="B55" s="119">
        <f>$B$12</f>
        <v>400</v>
      </c>
      <c r="C55" s="119">
        <f aca="true" t="shared" si="8" ref="C55:H55">B55+$B$13</f>
        <v>600</v>
      </c>
      <c r="D55" s="119">
        <f t="shared" si="8"/>
        <v>800</v>
      </c>
      <c r="E55" s="119">
        <f t="shared" si="8"/>
        <v>1000</v>
      </c>
      <c r="F55" s="119">
        <f t="shared" si="8"/>
        <v>1200</v>
      </c>
      <c r="G55" s="119">
        <f t="shared" si="8"/>
        <v>1400</v>
      </c>
      <c r="H55" s="119">
        <f t="shared" si="8"/>
        <v>1600</v>
      </c>
    </row>
    <row r="56" spans="1:8" ht="12">
      <c r="A56" s="128">
        <f>$B$14</f>
        <v>6</v>
      </c>
      <c r="B56" s="72">
        <f aca="true" t="shared" si="9" ref="B56:B62">($B$55*$A56)-$B$39</f>
        <v>-4216.707064472158</v>
      </c>
      <c r="C56" s="72">
        <f aca="true" t="shared" si="10" ref="C56:C62">($C$55*$A56)-$C$39</f>
        <v>-4056.6949894721565</v>
      </c>
      <c r="D56" s="72">
        <f aca="true" t="shared" si="11" ref="D56:D62">($D$55*$A56)-$D$39</f>
        <v>-3896.682914472158</v>
      </c>
      <c r="E56" s="72">
        <f aca="true" t="shared" si="12" ref="E56:E62">($E$55*$A56)-$E$39</f>
        <v>-3736.6708394721572</v>
      </c>
      <c r="F56" s="72">
        <f aca="true" t="shared" si="13" ref="F56:F62">($F$55*$A56)-$F$39</f>
        <v>-3576.658764472155</v>
      </c>
      <c r="G56" s="72">
        <f aca="true" t="shared" si="14" ref="G56:G62">($G$55*$A56)-$G$39</f>
        <v>-3416.646689472158</v>
      </c>
      <c r="H56" s="72">
        <f aca="true" t="shared" si="15" ref="H56:H62">($H$55*$A56)-$H$39</f>
        <v>-3256.6346144721574</v>
      </c>
    </row>
    <row r="57" spans="1:8" ht="12">
      <c r="A57" s="129">
        <f aca="true" t="shared" si="16" ref="A57:A62">A56+$B$15</f>
        <v>9</v>
      </c>
      <c r="B57" s="72">
        <f t="shared" si="9"/>
        <v>-3016.707064472158</v>
      </c>
      <c r="C57" s="72">
        <f t="shared" si="10"/>
        <v>-2256.6949894721565</v>
      </c>
      <c r="D57" s="72">
        <f t="shared" si="11"/>
        <v>-1496.6829144721578</v>
      </c>
      <c r="E57" s="72">
        <f t="shared" si="12"/>
        <v>-736.6708394721572</v>
      </c>
      <c r="F57" s="72">
        <f t="shared" si="13"/>
        <v>23.34123552784513</v>
      </c>
      <c r="G57" s="72">
        <f t="shared" si="14"/>
        <v>783.353310527842</v>
      </c>
      <c r="H57" s="72">
        <f t="shared" si="15"/>
        <v>1543.3653855278426</v>
      </c>
    </row>
    <row r="58" spans="1:8" ht="12">
      <c r="A58" s="129">
        <f t="shared" si="16"/>
        <v>12</v>
      </c>
      <c r="B58" s="72">
        <f t="shared" si="9"/>
        <v>-1816.707064472158</v>
      </c>
      <c r="C58" s="72">
        <f t="shared" si="10"/>
        <v>-456.6949894721565</v>
      </c>
      <c r="D58" s="72">
        <f t="shared" si="11"/>
        <v>903.3170855278422</v>
      </c>
      <c r="E58" s="72">
        <f t="shared" si="12"/>
        <v>2263.3291605278428</v>
      </c>
      <c r="F58" s="72">
        <f t="shared" si="13"/>
        <v>3623.341235527845</v>
      </c>
      <c r="G58" s="72">
        <f t="shared" si="14"/>
        <v>4983.353310527842</v>
      </c>
      <c r="H58" s="72">
        <f t="shared" si="15"/>
        <v>6343.365385527843</v>
      </c>
    </row>
    <row r="59" spans="1:8" ht="12">
      <c r="A59" s="129">
        <f t="shared" si="16"/>
        <v>15</v>
      </c>
      <c r="B59" s="72">
        <f t="shared" si="9"/>
        <v>-616.707064472158</v>
      </c>
      <c r="C59" s="72">
        <f t="shared" si="10"/>
        <v>1343.3050105278435</v>
      </c>
      <c r="D59" s="72">
        <f t="shared" si="11"/>
        <v>3303.317085527842</v>
      </c>
      <c r="E59" s="72">
        <f t="shared" si="12"/>
        <v>5263.329160527843</v>
      </c>
      <c r="F59" s="72">
        <f t="shared" si="13"/>
        <v>7223.341235527845</v>
      </c>
      <c r="G59" s="72">
        <f t="shared" si="14"/>
        <v>9183.353310527842</v>
      </c>
      <c r="H59" s="72">
        <f t="shared" si="15"/>
        <v>11143.365385527843</v>
      </c>
    </row>
    <row r="60" spans="1:8" ht="12">
      <c r="A60" s="129">
        <f t="shared" si="16"/>
        <v>18</v>
      </c>
      <c r="B60" s="72">
        <f t="shared" si="9"/>
        <v>583.292935527842</v>
      </c>
      <c r="C60" s="72">
        <f t="shared" si="10"/>
        <v>3143.3050105278435</v>
      </c>
      <c r="D60" s="72">
        <f t="shared" si="11"/>
        <v>5703.317085527842</v>
      </c>
      <c r="E60" s="72">
        <f t="shared" si="12"/>
        <v>8263.329160527843</v>
      </c>
      <c r="F60" s="72">
        <f t="shared" si="13"/>
        <v>10823.341235527845</v>
      </c>
      <c r="G60" s="72">
        <f t="shared" si="14"/>
        <v>13383.353310527842</v>
      </c>
      <c r="H60" s="72">
        <f t="shared" si="15"/>
        <v>15943.365385527843</v>
      </c>
    </row>
    <row r="61" spans="1:8" ht="12">
      <c r="A61" s="129">
        <f t="shared" si="16"/>
        <v>21</v>
      </c>
      <c r="B61" s="72">
        <f t="shared" si="9"/>
        <v>1783.292935527842</v>
      </c>
      <c r="C61" s="72">
        <f t="shared" si="10"/>
        <v>4943.3050105278435</v>
      </c>
      <c r="D61" s="72">
        <f t="shared" si="11"/>
        <v>8103.317085527842</v>
      </c>
      <c r="E61" s="72">
        <f t="shared" si="12"/>
        <v>11263.329160527843</v>
      </c>
      <c r="F61" s="72">
        <f t="shared" si="13"/>
        <v>14423.341235527845</v>
      </c>
      <c r="G61" s="72">
        <f t="shared" si="14"/>
        <v>17583.35331052784</v>
      </c>
      <c r="H61" s="72">
        <f t="shared" si="15"/>
        <v>20743.365385527843</v>
      </c>
    </row>
    <row r="62" spans="1:8" ht="12">
      <c r="A62" s="130">
        <f t="shared" si="16"/>
        <v>24</v>
      </c>
      <c r="B62" s="77">
        <f t="shared" si="9"/>
        <v>2983.292935527842</v>
      </c>
      <c r="C62" s="77">
        <f t="shared" si="10"/>
        <v>6743.3050105278435</v>
      </c>
      <c r="D62" s="77">
        <f t="shared" si="11"/>
        <v>10503.317085527842</v>
      </c>
      <c r="E62" s="77">
        <f t="shared" si="12"/>
        <v>14263.329160527843</v>
      </c>
      <c r="F62" s="77">
        <f t="shared" si="13"/>
        <v>18023.341235527845</v>
      </c>
      <c r="G62" s="77">
        <f t="shared" si="14"/>
        <v>21783.35331052784</v>
      </c>
      <c r="H62" s="77">
        <f t="shared" si="15"/>
        <v>25543.365385527843</v>
      </c>
    </row>
    <row r="63" spans="1:8" ht="12">
      <c r="A63" s="129"/>
      <c r="B63" s="59"/>
      <c r="C63" s="59"/>
      <c r="D63" s="59"/>
      <c r="E63" s="59"/>
      <c r="F63" s="59"/>
      <c r="G63" s="59"/>
      <c r="H63" s="59"/>
    </row>
    <row r="64" spans="1:9" ht="12">
      <c r="A64" s="35"/>
      <c r="B64" s="131"/>
      <c r="C64" s="72"/>
      <c r="D64" s="72"/>
      <c r="E64" s="72"/>
      <c r="F64" s="72"/>
      <c r="G64" s="72"/>
      <c r="H64" s="72"/>
      <c r="I64" s="76"/>
    </row>
    <row r="65" spans="1:9" ht="12">
      <c r="A65" s="177" t="s">
        <v>104</v>
      </c>
      <c r="B65" s="177"/>
      <c r="C65" s="177"/>
      <c r="D65" s="177"/>
      <c r="E65" s="177"/>
      <c r="F65" s="177"/>
      <c r="G65" s="177"/>
      <c r="H65" s="177"/>
      <c r="I65" s="76"/>
    </row>
    <row r="66" spans="1:8" ht="12">
      <c r="A66" s="126" t="s">
        <v>103</v>
      </c>
      <c r="B66" s="121"/>
      <c r="C66" s="121"/>
      <c r="D66" s="121"/>
      <c r="E66" s="132" t="str">
        <f>E29</f>
        <v>YIELD (Box (30 lb)/acre)</v>
      </c>
      <c r="F66" s="121"/>
      <c r="G66" s="121"/>
      <c r="H66" s="121"/>
    </row>
    <row r="67" spans="1:8" ht="12">
      <c r="A67" s="127" t="str">
        <f>A55</f>
        <v>$/Box (30 lb)</v>
      </c>
      <c r="B67" s="119">
        <f>$B$12</f>
        <v>400</v>
      </c>
      <c r="C67" s="119">
        <f aca="true" t="shared" si="17" ref="C67:H67">B67+$B$13</f>
        <v>600</v>
      </c>
      <c r="D67" s="119">
        <f t="shared" si="17"/>
        <v>800</v>
      </c>
      <c r="E67" s="119">
        <f t="shared" si="17"/>
        <v>1000</v>
      </c>
      <c r="F67" s="119">
        <f t="shared" si="17"/>
        <v>1200</v>
      </c>
      <c r="G67" s="119">
        <f t="shared" si="17"/>
        <v>1400</v>
      </c>
      <c r="H67" s="119">
        <f t="shared" si="17"/>
        <v>1600</v>
      </c>
    </row>
    <row r="68" spans="1:8" ht="12">
      <c r="A68" s="128">
        <f>$B$14</f>
        <v>6</v>
      </c>
      <c r="B68" s="72">
        <f aca="true" t="shared" si="18" ref="B68:B74">($B$67*$A68)-$B$44</f>
        <v>-4598.707064472158</v>
      </c>
      <c r="C68" s="72">
        <f aca="true" t="shared" si="19" ref="C68:C74">($C$67*$A68)-$C$44</f>
        <v>-4438.6949894721565</v>
      </c>
      <c r="D68" s="72">
        <f aca="true" t="shared" si="20" ref="D68:D74">($D$67*$A68)-$D$44</f>
        <v>-4278.682914472158</v>
      </c>
      <c r="E68" s="72">
        <f aca="true" t="shared" si="21" ref="E68:E74">($E$67*$A68)-$E$44</f>
        <v>-4118.670839472157</v>
      </c>
      <c r="F68" s="72">
        <f aca="true" t="shared" si="22" ref="F68:F74">($F$67*$A68)-$F$44</f>
        <v>-3958.658764472155</v>
      </c>
      <c r="G68" s="72">
        <f aca="true" t="shared" si="23" ref="G68:G74">($G$67*$A68)-$G$44</f>
        <v>-3798.646689472158</v>
      </c>
      <c r="H68" s="72">
        <f aca="true" t="shared" si="24" ref="H68:H74">($H$67*$A68)-$H$44</f>
        <v>-3638.6346144721574</v>
      </c>
    </row>
    <row r="69" spans="1:8" ht="12">
      <c r="A69" s="129">
        <f aca="true" t="shared" si="25" ref="A69:A74">A68+$B$15</f>
        <v>9</v>
      </c>
      <c r="B69" s="72">
        <f t="shared" si="18"/>
        <v>-3398.707064472158</v>
      </c>
      <c r="C69" s="72">
        <f t="shared" si="19"/>
        <v>-2638.6949894721565</v>
      </c>
      <c r="D69" s="72">
        <f t="shared" si="20"/>
        <v>-1878.6829144721578</v>
      </c>
      <c r="E69" s="72">
        <f t="shared" si="21"/>
        <v>-1118.6708394721572</v>
      </c>
      <c r="F69" s="72">
        <f t="shared" si="22"/>
        <v>-358.65876447215487</v>
      </c>
      <c r="G69" s="72">
        <f t="shared" si="23"/>
        <v>401.35331052784204</v>
      </c>
      <c r="H69" s="72">
        <f t="shared" si="24"/>
        <v>1161.3653855278426</v>
      </c>
    </row>
    <row r="70" spans="1:8" ht="12">
      <c r="A70" s="129">
        <f t="shared" si="25"/>
        <v>12</v>
      </c>
      <c r="B70" s="72">
        <f t="shared" si="18"/>
        <v>-2198.707064472158</v>
      </c>
      <c r="C70" s="72">
        <f t="shared" si="19"/>
        <v>-838.6949894721565</v>
      </c>
      <c r="D70" s="72">
        <f t="shared" si="20"/>
        <v>521.3170855278422</v>
      </c>
      <c r="E70" s="72">
        <f t="shared" si="21"/>
        <v>1881.3291605278428</v>
      </c>
      <c r="F70" s="72">
        <f t="shared" si="22"/>
        <v>3241.341235527845</v>
      </c>
      <c r="G70" s="72">
        <f t="shared" si="23"/>
        <v>4601.353310527842</v>
      </c>
      <c r="H70" s="72">
        <f t="shared" si="24"/>
        <v>5961.365385527843</v>
      </c>
    </row>
    <row r="71" spans="1:8" ht="12">
      <c r="A71" s="129">
        <f t="shared" si="25"/>
        <v>15</v>
      </c>
      <c r="B71" s="72">
        <f t="shared" si="18"/>
        <v>-998.707064472158</v>
      </c>
      <c r="C71" s="72">
        <f t="shared" si="19"/>
        <v>961.3050105278435</v>
      </c>
      <c r="D71" s="72">
        <f t="shared" si="20"/>
        <v>2921.317085527842</v>
      </c>
      <c r="E71" s="72">
        <f t="shared" si="21"/>
        <v>4881.329160527843</v>
      </c>
      <c r="F71" s="72">
        <f t="shared" si="22"/>
        <v>6841.341235527845</v>
      </c>
      <c r="G71" s="72">
        <f t="shared" si="23"/>
        <v>8801.353310527842</v>
      </c>
      <c r="H71" s="72">
        <f t="shared" si="24"/>
        <v>10761.365385527843</v>
      </c>
    </row>
    <row r="72" spans="1:8" ht="12">
      <c r="A72" s="129">
        <f t="shared" si="25"/>
        <v>18</v>
      </c>
      <c r="B72" s="72">
        <f t="shared" si="18"/>
        <v>201.29293552784202</v>
      </c>
      <c r="C72" s="72">
        <f t="shared" si="19"/>
        <v>2761.3050105278435</v>
      </c>
      <c r="D72" s="72">
        <f t="shared" si="20"/>
        <v>5321.317085527842</v>
      </c>
      <c r="E72" s="72">
        <f t="shared" si="21"/>
        <v>7881.329160527843</v>
      </c>
      <c r="F72" s="72">
        <f t="shared" si="22"/>
        <v>10441.341235527845</v>
      </c>
      <c r="G72" s="72">
        <f t="shared" si="23"/>
        <v>13001.353310527842</v>
      </c>
      <c r="H72" s="72">
        <f t="shared" si="24"/>
        <v>15561.365385527843</v>
      </c>
    </row>
    <row r="73" spans="1:8" ht="12">
      <c r="A73" s="129">
        <f t="shared" si="25"/>
        <v>21</v>
      </c>
      <c r="B73" s="72">
        <f t="shared" si="18"/>
        <v>1401.292935527842</v>
      </c>
      <c r="C73" s="72">
        <f t="shared" si="19"/>
        <v>4561.3050105278435</v>
      </c>
      <c r="D73" s="72">
        <f t="shared" si="20"/>
        <v>7721.317085527842</v>
      </c>
      <c r="E73" s="72">
        <f t="shared" si="21"/>
        <v>10881.329160527843</v>
      </c>
      <c r="F73" s="72">
        <f t="shared" si="22"/>
        <v>14041.341235527845</v>
      </c>
      <c r="G73" s="72">
        <f t="shared" si="23"/>
        <v>17201.35331052784</v>
      </c>
      <c r="H73" s="72">
        <f t="shared" si="24"/>
        <v>20361.365385527843</v>
      </c>
    </row>
    <row r="74" spans="1:8" ht="12">
      <c r="A74" s="130">
        <f t="shared" si="25"/>
        <v>24</v>
      </c>
      <c r="B74" s="77">
        <f t="shared" si="18"/>
        <v>2601.292935527842</v>
      </c>
      <c r="C74" s="77">
        <f t="shared" si="19"/>
        <v>6361.3050105278435</v>
      </c>
      <c r="D74" s="77">
        <f t="shared" si="20"/>
        <v>10121.317085527842</v>
      </c>
      <c r="E74" s="77">
        <f t="shared" si="21"/>
        <v>13881.329160527843</v>
      </c>
      <c r="F74" s="77">
        <f t="shared" si="22"/>
        <v>17641.341235527845</v>
      </c>
      <c r="G74" s="77">
        <f t="shared" si="23"/>
        <v>21401.35331052784</v>
      </c>
      <c r="H74" s="77">
        <f t="shared" si="24"/>
        <v>25161.365385527843</v>
      </c>
    </row>
    <row r="75" spans="1:8" ht="12">
      <c r="A75" s="129"/>
      <c r="B75" s="59"/>
      <c r="C75" s="59"/>
      <c r="D75" s="59"/>
      <c r="E75" s="59"/>
      <c r="F75" s="59"/>
      <c r="G75" s="59"/>
      <c r="H75" s="59"/>
    </row>
    <row r="76" spans="1:8" s="89" customFormat="1" ht="12.75">
      <c r="A76" s="133"/>
      <c r="B76" s="133"/>
      <c r="C76" s="133"/>
      <c r="D76" s="133"/>
      <c r="E76" s="133"/>
      <c r="F76" s="133"/>
      <c r="G76" s="133"/>
      <c r="H76" s="133"/>
    </row>
    <row r="77" spans="1:8" ht="12">
      <c r="A77" s="177" t="s">
        <v>105</v>
      </c>
      <c r="B77" s="177"/>
      <c r="C77" s="177"/>
      <c r="D77" s="177"/>
      <c r="E77" s="177"/>
      <c r="F77" s="177"/>
      <c r="G77" s="177"/>
      <c r="H77" s="177"/>
    </row>
    <row r="78" spans="1:8" ht="12">
      <c r="A78" s="126" t="s">
        <v>103</v>
      </c>
      <c r="B78" s="134"/>
      <c r="C78" s="134"/>
      <c r="D78" s="134"/>
      <c r="E78" s="132" t="str">
        <f>E29</f>
        <v>YIELD (Box (30 lb)/acre)</v>
      </c>
      <c r="F78" s="134"/>
      <c r="G78" s="134"/>
      <c r="H78" s="134"/>
    </row>
    <row r="79" spans="1:8" ht="12">
      <c r="A79" s="127" t="str">
        <f>A67</f>
        <v>$/Box (30 lb)</v>
      </c>
      <c r="B79" s="119">
        <f>$B$12</f>
        <v>400</v>
      </c>
      <c r="C79" s="119">
        <f aca="true" t="shared" si="26" ref="C79:H79">B79+$B$13</f>
        <v>600</v>
      </c>
      <c r="D79" s="119">
        <f t="shared" si="26"/>
        <v>800</v>
      </c>
      <c r="E79" s="119">
        <f t="shared" si="26"/>
        <v>1000</v>
      </c>
      <c r="F79" s="119">
        <f t="shared" si="26"/>
        <v>1200</v>
      </c>
      <c r="G79" s="119">
        <f t="shared" si="26"/>
        <v>1400</v>
      </c>
      <c r="H79" s="119">
        <f t="shared" si="26"/>
        <v>1600</v>
      </c>
    </row>
    <row r="80" spans="1:8" ht="12">
      <c r="A80" s="128">
        <f>$B$14</f>
        <v>6</v>
      </c>
      <c r="B80" s="72">
        <f aca="true" t="shared" si="27" ref="B80:B86">($B$79*$A80)-$B$49</f>
        <v>-4893.1716796184855</v>
      </c>
      <c r="C80" s="72">
        <f aca="true" t="shared" si="28" ref="C80:C86">($C$79*$A80)-$C$49</f>
        <v>-4733.159604618484</v>
      </c>
      <c r="D80" s="72">
        <f aca="true" t="shared" si="29" ref="D80:D86">($D$79*$A80)-$D$49</f>
        <v>-4573.147529618485</v>
      </c>
      <c r="E80" s="72">
        <f aca="true" t="shared" si="30" ref="E80:E86">($E$79*$A80)-$E$49</f>
        <v>-4413.135454618485</v>
      </c>
      <c r="F80" s="72">
        <f aca="true" t="shared" si="31" ref="F80:F86">($F$79*$A80)-$F$49</f>
        <v>-4253.123379618482</v>
      </c>
      <c r="G80" s="72">
        <f aca="true" t="shared" si="32" ref="G80:G86">($G$79*$A80)-$G$49</f>
        <v>-4093.1113046184855</v>
      </c>
      <c r="H80" s="72">
        <f aca="true" t="shared" si="33" ref="H80:H86">($H$79*$A80)-$H$49</f>
        <v>-3933.099229618485</v>
      </c>
    </row>
    <row r="81" spans="1:8" ht="12">
      <c r="A81" s="129">
        <f aca="true" t="shared" si="34" ref="A81:A86">A80+$B$15</f>
        <v>9</v>
      </c>
      <c r="B81" s="72">
        <f t="shared" si="27"/>
        <v>-3693.1716796184855</v>
      </c>
      <c r="C81" s="72">
        <f t="shared" si="28"/>
        <v>-2933.159604618484</v>
      </c>
      <c r="D81" s="72">
        <f t="shared" si="29"/>
        <v>-2173.1475296184854</v>
      </c>
      <c r="E81" s="72">
        <f t="shared" si="30"/>
        <v>-1413.1354546184848</v>
      </c>
      <c r="F81" s="72">
        <f t="shared" si="31"/>
        <v>-653.1233796184824</v>
      </c>
      <c r="G81" s="72">
        <f t="shared" si="32"/>
        <v>106.88869538151448</v>
      </c>
      <c r="H81" s="72">
        <f t="shared" si="33"/>
        <v>866.900770381515</v>
      </c>
    </row>
    <row r="82" spans="1:8" ht="12">
      <c r="A82" s="129">
        <f t="shared" si="34"/>
        <v>12</v>
      </c>
      <c r="B82" s="72">
        <f t="shared" si="27"/>
        <v>-2493.1716796184855</v>
      </c>
      <c r="C82" s="72">
        <f t="shared" si="28"/>
        <v>-1133.159604618484</v>
      </c>
      <c r="D82" s="72">
        <f t="shared" si="29"/>
        <v>226.85247038151465</v>
      </c>
      <c r="E82" s="72">
        <f t="shared" si="30"/>
        <v>1586.8645453815152</v>
      </c>
      <c r="F82" s="72">
        <f t="shared" si="31"/>
        <v>2946.8766203815176</v>
      </c>
      <c r="G82" s="72">
        <f t="shared" si="32"/>
        <v>4306.8886953815145</v>
      </c>
      <c r="H82" s="72">
        <f t="shared" si="33"/>
        <v>5666.900770381515</v>
      </c>
    </row>
    <row r="83" spans="1:8" ht="12">
      <c r="A83" s="129">
        <f t="shared" si="34"/>
        <v>15</v>
      </c>
      <c r="B83" s="72">
        <f t="shared" si="27"/>
        <v>-1293.1716796184855</v>
      </c>
      <c r="C83" s="72">
        <f t="shared" si="28"/>
        <v>666.8403953815159</v>
      </c>
      <c r="D83" s="72">
        <f t="shared" si="29"/>
        <v>2626.8524703815146</v>
      </c>
      <c r="E83" s="72">
        <f t="shared" si="30"/>
        <v>4586.864545381515</v>
      </c>
      <c r="F83" s="72">
        <f t="shared" si="31"/>
        <v>6546.876620381518</v>
      </c>
      <c r="G83" s="72">
        <f t="shared" si="32"/>
        <v>8506.888695381514</v>
      </c>
      <c r="H83" s="72">
        <f t="shared" si="33"/>
        <v>10466.900770381515</v>
      </c>
    </row>
    <row r="84" spans="1:8" ht="12">
      <c r="A84" s="129">
        <f t="shared" si="34"/>
        <v>18</v>
      </c>
      <c r="B84" s="72">
        <f t="shared" si="27"/>
        <v>-93.17167961848554</v>
      </c>
      <c r="C84" s="72">
        <f t="shared" si="28"/>
        <v>2466.840395381516</v>
      </c>
      <c r="D84" s="72">
        <f t="shared" si="29"/>
        <v>5026.852470381515</v>
      </c>
      <c r="E84" s="72">
        <f t="shared" si="30"/>
        <v>7586.864545381515</v>
      </c>
      <c r="F84" s="72">
        <f t="shared" si="31"/>
        <v>10146.876620381518</v>
      </c>
      <c r="G84" s="72">
        <f t="shared" si="32"/>
        <v>12706.888695381514</v>
      </c>
      <c r="H84" s="72">
        <f t="shared" si="33"/>
        <v>15266.900770381515</v>
      </c>
    </row>
    <row r="85" spans="1:8" ht="12">
      <c r="A85" s="129">
        <f t="shared" si="34"/>
        <v>21</v>
      </c>
      <c r="B85" s="72">
        <f t="shared" si="27"/>
        <v>1106.8283203815145</v>
      </c>
      <c r="C85" s="72">
        <f t="shared" si="28"/>
        <v>4266.840395381516</v>
      </c>
      <c r="D85" s="72">
        <f t="shared" si="29"/>
        <v>7426.852470381515</v>
      </c>
      <c r="E85" s="72">
        <f t="shared" si="30"/>
        <v>10586.864545381515</v>
      </c>
      <c r="F85" s="72">
        <f t="shared" si="31"/>
        <v>13746.876620381518</v>
      </c>
      <c r="G85" s="72">
        <f t="shared" si="32"/>
        <v>16906.888695381516</v>
      </c>
      <c r="H85" s="72">
        <f t="shared" si="33"/>
        <v>20066.900770381515</v>
      </c>
    </row>
    <row r="86" spans="1:8" ht="12">
      <c r="A86" s="130">
        <f t="shared" si="34"/>
        <v>24</v>
      </c>
      <c r="B86" s="77">
        <f t="shared" si="27"/>
        <v>2306.8283203815145</v>
      </c>
      <c r="C86" s="77">
        <f t="shared" si="28"/>
        <v>6066.840395381516</v>
      </c>
      <c r="D86" s="77">
        <f t="shared" si="29"/>
        <v>9826.852470381515</v>
      </c>
      <c r="E86" s="77">
        <f t="shared" si="30"/>
        <v>13586.864545381515</v>
      </c>
      <c r="F86" s="77">
        <f t="shared" si="31"/>
        <v>17346.876620381518</v>
      </c>
      <c r="G86" s="77">
        <f t="shared" si="32"/>
        <v>21106.888695381516</v>
      </c>
      <c r="H86" s="77">
        <f t="shared" si="33"/>
        <v>24866.900770381515</v>
      </c>
    </row>
    <row r="87" spans="1:8" ht="12">
      <c r="A87" s="35"/>
      <c r="B87" s="35"/>
      <c r="C87" s="35"/>
      <c r="D87" s="35"/>
      <c r="E87" s="35"/>
      <c r="F87" s="35"/>
      <c r="G87" s="35"/>
      <c r="H87" s="35"/>
    </row>
    <row r="88" spans="1:8" ht="12">
      <c r="A88" s="35"/>
      <c r="B88" s="35"/>
      <c r="C88" s="35"/>
      <c r="D88" s="35"/>
      <c r="E88" s="35"/>
      <c r="F88" s="35"/>
      <c r="G88" s="35"/>
      <c r="H88" s="35"/>
    </row>
    <row r="89" spans="1:8" ht="12">
      <c r="A89" s="35"/>
      <c r="B89" s="35"/>
      <c r="C89" s="35"/>
      <c r="D89" s="35"/>
      <c r="E89" s="35"/>
      <c r="F89" s="35"/>
      <c r="G89" s="35"/>
      <c r="H89" s="35"/>
    </row>
    <row r="90" spans="1:8" ht="12">
      <c r="A90" s="35"/>
      <c r="B90" s="35"/>
      <c r="C90" s="35"/>
      <c r="D90" s="35"/>
      <c r="E90" s="35"/>
      <c r="F90" s="35"/>
      <c r="G90" s="35"/>
      <c r="H90" s="35"/>
    </row>
    <row r="91" spans="1:8" ht="12">
      <c r="A91" s="35"/>
      <c r="B91" s="35"/>
      <c r="C91" s="35"/>
      <c r="D91" s="35"/>
      <c r="E91" s="35"/>
      <c r="F91" s="35"/>
      <c r="G91" s="35"/>
      <c r="H91" s="35"/>
    </row>
    <row r="92" spans="1:8" ht="12">
      <c r="A92" s="35"/>
      <c r="B92" s="35"/>
      <c r="C92" s="35"/>
      <c r="D92" s="35"/>
      <c r="E92" s="35"/>
      <c r="F92" s="35"/>
      <c r="G92" s="35"/>
      <c r="H92" s="35"/>
    </row>
    <row r="93" spans="1:8" ht="12">
      <c r="A93" s="35"/>
      <c r="B93" s="35"/>
      <c r="C93" s="35"/>
      <c r="D93" s="35"/>
      <c r="E93" s="35"/>
      <c r="F93" s="35"/>
      <c r="G93" s="35"/>
      <c r="H93" s="35"/>
    </row>
    <row r="94" spans="1:8" ht="12">
      <c r="A94" s="35"/>
      <c r="B94" s="35"/>
      <c r="C94" s="35"/>
      <c r="D94" s="35"/>
      <c r="E94" s="35"/>
      <c r="F94" s="35"/>
      <c r="G94" s="35"/>
      <c r="H94" s="35"/>
    </row>
    <row r="95" spans="1:8" ht="12">
      <c r="A95" s="35"/>
      <c r="B95" s="35"/>
      <c r="C95" s="35"/>
      <c r="D95" s="35"/>
      <c r="E95" s="35"/>
      <c r="F95" s="35"/>
      <c r="G95" s="35"/>
      <c r="H95" s="35"/>
    </row>
    <row r="96" spans="1:8" ht="12">
      <c r="A96" s="35"/>
      <c r="B96" s="35"/>
      <c r="C96" s="35"/>
      <c r="D96" s="35"/>
      <c r="E96" s="35"/>
      <c r="F96" s="35"/>
      <c r="G96" s="35"/>
      <c r="H96" s="35"/>
    </row>
    <row r="97" spans="1:8" ht="12">
      <c r="A97" s="35"/>
      <c r="B97" s="35"/>
      <c r="C97" s="35"/>
      <c r="D97" s="35"/>
      <c r="E97" s="35"/>
      <c r="F97" s="35"/>
      <c r="G97" s="35"/>
      <c r="H97" s="35"/>
    </row>
    <row r="98" spans="1:8" ht="12">
      <c r="A98" s="35"/>
      <c r="B98" s="35"/>
      <c r="C98" s="35"/>
      <c r="D98" s="35"/>
      <c r="E98" s="35"/>
      <c r="F98" s="35"/>
      <c r="G98" s="35"/>
      <c r="H98" s="35"/>
    </row>
    <row r="99" spans="1:8" ht="12">
      <c r="A99" s="35"/>
      <c r="B99" s="35"/>
      <c r="C99" s="35"/>
      <c r="D99" s="35"/>
      <c r="E99" s="35"/>
      <c r="F99" s="35"/>
      <c r="G99" s="35"/>
      <c r="H99" s="35"/>
    </row>
    <row r="100" spans="1:8" ht="12">
      <c r="A100" s="35"/>
      <c r="B100" s="35"/>
      <c r="C100" s="35"/>
      <c r="D100" s="35"/>
      <c r="E100" s="35"/>
      <c r="F100" s="35"/>
      <c r="G100" s="35"/>
      <c r="H100" s="35"/>
    </row>
    <row r="101" spans="1:8" ht="12">
      <c r="A101" s="35"/>
      <c r="B101" s="35"/>
      <c r="C101" s="35"/>
      <c r="D101" s="35"/>
      <c r="E101" s="35"/>
      <c r="F101" s="35"/>
      <c r="G101" s="35"/>
      <c r="H101" s="35"/>
    </row>
    <row r="102" spans="1:8" ht="12">
      <c r="A102" s="35"/>
      <c r="B102" s="35"/>
      <c r="C102" s="35"/>
      <c r="D102" s="35"/>
      <c r="E102" s="35"/>
      <c r="F102" s="35"/>
      <c r="G102" s="35"/>
      <c r="H102" s="35"/>
    </row>
    <row r="103" spans="1:8" ht="12">
      <c r="A103" s="35"/>
      <c r="B103" s="35"/>
      <c r="C103" s="35"/>
      <c r="D103" s="35"/>
      <c r="E103" s="35"/>
      <c r="F103" s="35"/>
      <c r="G103" s="35"/>
      <c r="H103" s="35"/>
    </row>
    <row r="104" spans="1:8" ht="12">
      <c r="A104" s="35"/>
      <c r="B104" s="35"/>
      <c r="C104" s="35"/>
      <c r="D104" s="35"/>
      <c r="E104" s="35"/>
      <c r="F104" s="35"/>
      <c r="G104" s="35"/>
      <c r="H104" s="35"/>
    </row>
    <row r="105" spans="1:8" ht="12">
      <c r="A105" s="35"/>
      <c r="B105" s="35"/>
      <c r="C105" s="35"/>
      <c r="D105" s="35"/>
      <c r="E105" s="35"/>
      <c r="F105" s="35"/>
      <c r="G105" s="35"/>
      <c r="H105" s="35"/>
    </row>
    <row r="106" spans="1:8" ht="12">
      <c r="A106" s="35"/>
      <c r="B106" s="35"/>
      <c r="C106" s="35"/>
      <c r="D106" s="35"/>
      <c r="E106" s="35"/>
      <c r="F106" s="35"/>
      <c r="G106" s="35"/>
      <c r="H106" s="35"/>
    </row>
    <row r="107" spans="1:8" ht="12">
      <c r="A107" s="35"/>
      <c r="B107" s="35"/>
      <c r="C107" s="35"/>
      <c r="D107" s="35"/>
      <c r="E107" s="35"/>
      <c r="F107" s="35"/>
      <c r="G107" s="35"/>
      <c r="H107" s="35"/>
    </row>
    <row r="108" spans="1:8" ht="12">
      <c r="A108" s="35"/>
      <c r="B108" s="35"/>
      <c r="C108" s="35"/>
      <c r="D108" s="35"/>
      <c r="E108" s="35"/>
      <c r="F108" s="35"/>
      <c r="G108" s="35"/>
      <c r="H108" s="35"/>
    </row>
    <row r="109" spans="1:8" ht="12">
      <c r="A109" s="35"/>
      <c r="B109" s="35"/>
      <c r="C109" s="35"/>
      <c r="D109" s="35"/>
      <c r="E109" s="35"/>
      <c r="F109" s="35"/>
      <c r="G109" s="35"/>
      <c r="H109" s="35"/>
    </row>
    <row r="110" spans="1:8" ht="12">
      <c r="A110" s="35"/>
      <c r="B110" s="35"/>
      <c r="C110" s="35"/>
      <c r="D110" s="35"/>
      <c r="E110" s="35"/>
      <c r="F110" s="35"/>
      <c r="G110" s="35"/>
      <c r="H110" s="35"/>
    </row>
    <row r="111" spans="1:8" ht="12">
      <c r="A111" s="35"/>
      <c r="B111" s="35"/>
      <c r="C111" s="35"/>
      <c r="D111" s="35"/>
      <c r="E111" s="35"/>
      <c r="F111" s="35"/>
      <c r="G111" s="35"/>
      <c r="H111" s="35"/>
    </row>
    <row r="112" spans="1:8" ht="12">
      <c r="A112" s="35"/>
      <c r="B112" s="35"/>
      <c r="C112" s="35"/>
      <c r="D112" s="35"/>
      <c r="E112" s="35"/>
      <c r="F112" s="35"/>
      <c r="G112" s="35"/>
      <c r="H112" s="35"/>
    </row>
    <row r="113" spans="1:8" ht="12">
      <c r="A113" s="35"/>
      <c r="B113" s="35"/>
      <c r="C113" s="35"/>
      <c r="D113" s="35"/>
      <c r="E113" s="35"/>
      <c r="F113" s="35"/>
      <c r="G113" s="35"/>
      <c r="H113" s="35"/>
    </row>
    <row r="114" spans="1:8" ht="12">
      <c r="A114" s="35"/>
      <c r="B114" s="35"/>
      <c r="C114" s="35"/>
      <c r="D114" s="35"/>
      <c r="E114" s="35"/>
      <c r="F114" s="35"/>
      <c r="G114" s="35"/>
      <c r="H114" s="35"/>
    </row>
    <row r="115" spans="1:8" ht="12">
      <c r="A115" s="35"/>
      <c r="B115" s="35"/>
      <c r="C115" s="35"/>
      <c r="D115" s="35"/>
      <c r="E115" s="35"/>
      <c r="F115" s="35"/>
      <c r="G115" s="35"/>
      <c r="H115" s="35"/>
    </row>
    <row r="116" spans="1:8" ht="12">
      <c r="A116" s="35"/>
      <c r="B116" s="35"/>
      <c r="C116" s="35"/>
      <c r="D116" s="35"/>
      <c r="E116" s="35"/>
      <c r="F116" s="35"/>
      <c r="G116" s="35"/>
      <c r="H116" s="35"/>
    </row>
    <row r="117" spans="1:8" ht="12">
      <c r="A117" s="35"/>
      <c r="B117" s="35"/>
      <c r="C117" s="35"/>
      <c r="D117" s="35"/>
      <c r="E117" s="35"/>
      <c r="F117" s="35"/>
      <c r="G117" s="35"/>
      <c r="H117" s="35"/>
    </row>
    <row r="118" spans="1:8" ht="12">
      <c r="A118" s="35"/>
      <c r="B118" s="35"/>
      <c r="C118" s="35"/>
      <c r="D118" s="35"/>
      <c r="E118" s="35"/>
      <c r="F118" s="35"/>
      <c r="G118" s="35"/>
      <c r="H118" s="35"/>
    </row>
    <row r="119" spans="1:8" ht="12">
      <c r="A119" s="35"/>
      <c r="B119" s="35"/>
      <c r="C119" s="35"/>
      <c r="D119" s="35"/>
      <c r="E119" s="35"/>
      <c r="F119" s="35"/>
      <c r="G119" s="35"/>
      <c r="H119" s="35"/>
    </row>
    <row r="120" spans="1:8" ht="12">
      <c r="A120" s="35"/>
      <c r="B120" s="35"/>
      <c r="C120" s="35"/>
      <c r="D120" s="35"/>
      <c r="E120" s="35"/>
      <c r="F120" s="35"/>
      <c r="G120" s="35"/>
      <c r="H120" s="35"/>
    </row>
    <row r="121" spans="1:8" ht="12">
      <c r="A121" s="35"/>
      <c r="B121" s="35"/>
      <c r="C121" s="35"/>
      <c r="D121" s="35"/>
      <c r="E121" s="35"/>
      <c r="F121" s="35"/>
      <c r="G121" s="35"/>
      <c r="H121" s="35"/>
    </row>
    <row r="122" spans="1:8" ht="12">
      <c r="A122" s="35"/>
      <c r="B122" s="35"/>
      <c r="C122" s="35"/>
      <c r="D122" s="35"/>
      <c r="E122" s="35"/>
      <c r="F122" s="35"/>
      <c r="G122" s="35"/>
      <c r="H122" s="35"/>
    </row>
    <row r="123" spans="1:8" ht="12">
      <c r="A123" s="35"/>
      <c r="B123" s="35"/>
      <c r="C123" s="35"/>
      <c r="D123" s="35"/>
      <c r="E123" s="35"/>
      <c r="F123" s="35"/>
      <c r="G123" s="35"/>
      <c r="H123" s="35"/>
    </row>
    <row r="124" spans="1:8" ht="12">
      <c r="A124" s="35"/>
      <c r="B124" s="35"/>
      <c r="C124" s="35"/>
      <c r="D124" s="35"/>
      <c r="E124" s="35"/>
      <c r="F124" s="35"/>
      <c r="G124" s="35"/>
      <c r="H124" s="35"/>
    </row>
    <row r="125" spans="1:8" ht="12">
      <c r="A125" s="35"/>
      <c r="B125" s="35"/>
      <c r="C125" s="35"/>
      <c r="D125" s="35"/>
      <c r="E125" s="35"/>
      <c r="F125" s="35"/>
      <c r="G125" s="35"/>
      <c r="H125" s="35"/>
    </row>
    <row r="126" spans="1:8" ht="12">
      <c r="A126" s="35"/>
      <c r="B126" s="35"/>
      <c r="C126" s="35"/>
      <c r="D126" s="35"/>
      <c r="E126" s="35"/>
      <c r="F126" s="35"/>
      <c r="G126" s="35"/>
      <c r="H126" s="35"/>
    </row>
    <row r="127" spans="1:8" ht="12">
      <c r="A127" s="35"/>
      <c r="B127" s="35"/>
      <c r="C127" s="35"/>
      <c r="D127" s="35"/>
      <c r="E127" s="35"/>
      <c r="F127" s="35"/>
      <c r="G127" s="35"/>
      <c r="H127" s="35"/>
    </row>
    <row r="128" spans="1:8" ht="12">
      <c r="A128" s="35"/>
      <c r="B128" s="35"/>
      <c r="C128" s="35"/>
      <c r="D128" s="35"/>
      <c r="E128" s="35"/>
      <c r="F128" s="35"/>
      <c r="G128" s="35"/>
      <c r="H128" s="35"/>
    </row>
    <row r="129" spans="1:8" ht="12">
      <c r="A129" s="35"/>
      <c r="B129" s="35"/>
      <c r="C129" s="35"/>
      <c r="D129" s="35"/>
      <c r="E129" s="35"/>
      <c r="F129" s="35"/>
      <c r="G129" s="35"/>
      <c r="H129" s="35"/>
    </row>
    <row r="130" spans="1:8" ht="12">
      <c r="A130" s="35"/>
      <c r="B130" s="35"/>
      <c r="C130" s="35"/>
      <c r="D130" s="35"/>
      <c r="E130" s="35"/>
      <c r="F130" s="35"/>
      <c r="G130" s="35"/>
      <c r="H130" s="35"/>
    </row>
    <row r="131" spans="1:8" ht="12">
      <c r="A131" s="35"/>
      <c r="B131" s="35"/>
      <c r="C131" s="35"/>
      <c r="D131" s="35"/>
      <c r="E131" s="35"/>
      <c r="F131" s="35"/>
      <c r="G131" s="35"/>
      <c r="H131" s="35"/>
    </row>
    <row r="132" spans="1:8" ht="12">
      <c r="A132" s="35"/>
      <c r="B132" s="35"/>
      <c r="C132" s="35"/>
      <c r="D132" s="35"/>
      <c r="E132" s="35"/>
      <c r="F132" s="35"/>
      <c r="G132" s="35"/>
      <c r="H132" s="35"/>
    </row>
    <row r="133" spans="1:8" ht="12">
      <c r="A133" s="35"/>
      <c r="B133" s="35"/>
      <c r="C133" s="35"/>
      <c r="D133" s="35"/>
      <c r="E133" s="35"/>
      <c r="F133" s="35"/>
      <c r="G133" s="35"/>
      <c r="H133" s="35"/>
    </row>
    <row r="134" spans="1:8" ht="12">
      <c r="A134" s="35"/>
      <c r="B134" s="35"/>
      <c r="C134" s="35"/>
      <c r="D134" s="35"/>
      <c r="E134" s="35"/>
      <c r="F134" s="35"/>
      <c r="G134" s="35"/>
      <c r="H134" s="35"/>
    </row>
    <row r="135" spans="1:8" ht="12">
      <c r="A135" s="35"/>
      <c r="B135" s="35"/>
      <c r="C135" s="35"/>
      <c r="D135" s="35"/>
      <c r="E135" s="35"/>
      <c r="F135" s="35"/>
      <c r="G135" s="35"/>
      <c r="H135" s="35"/>
    </row>
    <row r="136" spans="1:8" ht="12">
      <c r="A136" s="35"/>
      <c r="B136" s="35"/>
      <c r="C136" s="35"/>
      <c r="D136" s="35"/>
      <c r="E136" s="35"/>
      <c r="F136" s="35"/>
      <c r="G136" s="35"/>
      <c r="H136" s="35"/>
    </row>
    <row r="137" spans="1:8" ht="12">
      <c r="A137" s="35"/>
      <c r="B137" s="35"/>
      <c r="C137" s="35"/>
      <c r="D137" s="35"/>
      <c r="E137" s="35"/>
      <c r="F137" s="35"/>
      <c r="G137" s="35"/>
      <c r="H137" s="35"/>
    </row>
    <row r="138" spans="1:8" ht="12">
      <c r="A138" s="35"/>
      <c r="B138" s="35"/>
      <c r="C138" s="35"/>
      <c r="D138" s="35"/>
      <c r="E138" s="35"/>
      <c r="F138" s="35"/>
      <c r="G138" s="35"/>
      <c r="H138" s="35"/>
    </row>
    <row r="139" spans="1:8" ht="12">
      <c r="A139" s="35"/>
      <c r="B139" s="35"/>
      <c r="C139" s="35"/>
      <c r="D139" s="35"/>
      <c r="E139" s="35"/>
      <c r="F139" s="35"/>
      <c r="G139" s="35"/>
      <c r="H139" s="35"/>
    </row>
    <row r="140" spans="1:8" ht="12">
      <c r="A140" s="35"/>
      <c r="B140" s="35"/>
      <c r="C140" s="35"/>
      <c r="D140" s="35"/>
      <c r="E140" s="35"/>
      <c r="F140" s="35"/>
      <c r="G140" s="35"/>
      <c r="H140" s="35"/>
    </row>
    <row r="141" spans="1:8" ht="12">
      <c r="A141" s="35"/>
      <c r="B141" s="35"/>
      <c r="C141" s="35"/>
      <c r="D141" s="35"/>
      <c r="E141" s="35"/>
      <c r="F141" s="35"/>
      <c r="G141" s="35"/>
      <c r="H141" s="35"/>
    </row>
    <row r="142" spans="1:8" ht="12">
      <c r="A142" s="35"/>
      <c r="B142" s="35"/>
      <c r="C142" s="35"/>
      <c r="D142" s="35"/>
      <c r="E142" s="35"/>
      <c r="F142" s="35"/>
      <c r="G142" s="35"/>
      <c r="H142" s="35"/>
    </row>
    <row r="143" spans="1:8" ht="12">
      <c r="A143" s="35"/>
      <c r="B143" s="35"/>
      <c r="C143" s="35"/>
      <c r="D143" s="35"/>
      <c r="E143" s="35"/>
      <c r="F143" s="35"/>
      <c r="G143" s="35"/>
      <c r="H143" s="35"/>
    </row>
    <row r="144" spans="1:8" ht="12">
      <c r="A144" s="35"/>
      <c r="B144" s="35"/>
      <c r="C144" s="35"/>
      <c r="D144" s="35"/>
      <c r="E144" s="35"/>
      <c r="F144" s="35"/>
      <c r="G144" s="35"/>
      <c r="H144" s="35"/>
    </row>
    <row r="145" spans="1:8" ht="12">
      <c r="A145" s="35"/>
      <c r="B145" s="35"/>
      <c r="C145" s="35"/>
      <c r="D145" s="35"/>
      <c r="E145" s="35"/>
      <c r="F145" s="35"/>
      <c r="G145" s="35"/>
      <c r="H145" s="35"/>
    </row>
    <row r="146" spans="1:8" ht="12">
      <c r="A146" s="35"/>
      <c r="B146" s="35"/>
      <c r="C146" s="35"/>
      <c r="D146" s="35"/>
      <c r="E146" s="35"/>
      <c r="F146" s="35"/>
      <c r="G146" s="35"/>
      <c r="H146" s="35"/>
    </row>
    <row r="147" spans="1:8" ht="12">
      <c r="A147" s="35"/>
      <c r="B147" s="35"/>
      <c r="C147" s="35"/>
      <c r="D147" s="35"/>
      <c r="E147" s="35"/>
      <c r="F147" s="35"/>
      <c r="G147" s="35"/>
      <c r="H147" s="35"/>
    </row>
    <row r="148" spans="1:8" ht="12">
      <c r="A148" s="35"/>
      <c r="B148" s="35"/>
      <c r="C148" s="35"/>
      <c r="D148" s="35"/>
      <c r="E148" s="35"/>
      <c r="F148" s="35"/>
      <c r="G148" s="35"/>
      <c r="H148" s="35"/>
    </row>
    <row r="149" spans="1:8" ht="12">
      <c r="A149" s="35"/>
      <c r="B149" s="35"/>
      <c r="C149" s="35"/>
      <c r="D149" s="35"/>
      <c r="E149" s="35"/>
      <c r="F149" s="35"/>
      <c r="G149" s="35"/>
      <c r="H149" s="35"/>
    </row>
    <row r="150" spans="1:8" ht="12">
      <c r="A150" s="35"/>
      <c r="B150" s="35"/>
      <c r="C150" s="35"/>
      <c r="D150" s="35"/>
      <c r="E150" s="35"/>
      <c r="F150" s="35"/>
      <c r="G150" s="35"/>
      <c r="H150" s="35"/>
    </row>
    <row r="151" spans="1:8" ht="12">
      <c r="A151" s="35"/>
      <c r="B151" s="35"/>
      <c r="C151" s="35"/>
      <c r="D151" s="35"/>
      <c r="E151" s="35"/>
      <c r="F151" s="35"/>
      <c r="G151" s="35"/>
      <c r="H151" s="35"/>
    </row>
    <row r="152" spans="1:8" ht="12">
      <c r="A152" s="35"/>
      <c r="B152" s="35"/>
      <c r="C152" s="35"/>
      <c r="D152" s="35"/>
      <c r="E152" s="35"/>
      <c r="F152" s="35"/>
      <c r="G152" s="35"/>
      <c r="H152" s="35"/>
    </row>
    <row r="153" spans="1:8" ht="12">
      <c r="A153" s="35"/>
      <c r="B153" s="35"/>
      <c r="C153" s="35"/>
      <c r="D153" s="35"/>
      <c r="E153" s="35"/>
      <c r="F153" s="35"/>
      <c r="G153" s="35"/>
      <c r="H153" s="35"/>
    </row>
    <row r="154" spans="1:8" ht="12">
      <c r="A154" s="35"/>
      <c r="B154" s="35"/>
      <c r="C154" s="35"/>
      <c r="D154" s="35"/>
      <c r="E154" s="35"/>
      <c r="F154" s="35"/>
      <c r="G154" s="35"/>
      <c r="H154" s="35"/>
    </row>
    <row r="155" spans="1:8" ht="12">
      <c r="A155" s="35"/>
      <c r="B155" s="35"/>
      <c r="C155" s="35"/>
      <c r="D155" s="35"/>
      <c r="E155" s="35"/>
      <c r="F155" s="35"/>
      <c r="G155" s="35"/>
      <c r="H155" s="35"/>
    </row>
    <row r="156" spans="1:8" ht="12">
      <c r="A156" s="35"/>
      <c r="B156" s="35"/>
      <c r="C156" s="35"/>
      <c r="D156" s="35"/>
      <c r="E156" s="35"/>
      <c r="F156" s="35"/>
      <c r="G156" s="35"/>
      <c r="H156" s="35"/>
    </row>
    <row r="157" spans="1:8" ht="12">
      <c r="A157" s="35"/>
      <c r="B157" s="35"/>
      <c r="C157" s="35"/>
      <c r="D157" s="35"/>
      <c r="E157" s="35"/>
      <c r="F157" s="35"/>
      <c r="G157" s="35"/>
      <c r="H157" s="35"/>
    </row>
    <row r="158" spans="1:8" ht="12">
      <c r="A158" s="35"/>
      <c r="B158" s="35"/>
      <c r="C158" s="35"/>
      <c r="D158" s="35"/>
      <c r="E158" s="35"/>
      <c r="F158" s="35"/>
      <c r="G158" s="35"/>
      <c r="H158" s="35"/>
    </row>
    <row r="159" spans="1:8" ht="12">
      <c r="A159" s="35"/>
      <c r="B159" s="35"/>
      <c r="C159" s="35"/>
      <c r="D159" s="35"/>
      <c r="E159" s="35"/>
      <c r="F159" s="35"/>
      <c r="G159" s="35"/>
      <c r="H159" s="35"/>
    </row>
    <row r="160" spans="1:8" ht="12">
      <c r="A160" s="35"/>
      <c r="B160" s="35"/>
      <c r="C160" s="35"/>
      <c r="D160" s="35"/>
      <c r="E160" s="35"/>
      <c r="F160" s="35"/>
      <c r="G160" s="35"/>
      <c r="H160" s="35"/>
    </row>
    <row r="161" spans="1:8" ht="12">
      <c r="A161" s="35"/>
      <c r="B161" s="35"/>
      <c r="C161" s="35"/>
      <c r="D161" s="35"/>
      <c r="E161" s="35"/>
      <c r="F161" s="35"/>
      <c r="G161" s="35"/>
      <c r="H161" s="35"/>
    </row>
    <row r="162" spans="1:8" ht="12">
      <c r="A162" s="35"/>
      <c r="B162" s="35"/>
      <c r="C162" s="35"/>
      <c r="D162" s="35"/>
      <c r="E162" s="35"/>
      <c r="F162" s="35"/>
      <c r="G162" s="35"/>
      <c r="H162" s="35"/>
    </row>
    <row r="163" spans="1:8" ht="12">
      <c r="A163" s="35"/>
      <c r="B163" s="35"/>
      <c r="C163" s="35"/>
      <c r="D163" s="35"/>
      <c r="E163" s="35"/>
      <c r="F163" s="35"/>
      <c r="G163" s="35"/>
      <c r="H163" s="35"/>
    </row>
    <row r="164" spans="1:8" ht="12">
      <c r="A164" s="35"/>
      <c r="B164" s="35"/>
      <c r="C164" s="35"/>
      <c r="D164" s="35"/>
      <c r="E164" s="35"/>
      <c r="F164" s="35"/>
      <c r="G164" s="35"/>
      <c r="H164" s="35"/>
    </row>
    <row r="165" spans="1:8" ht="12">
      <c r="A165" s="35"/>
      <c r="B165" s="35"/>
      <c r="C165" s="35"/>
      <c r="D165" s="35"/>
      <c r="E165" s="35"/>
      <c r="F165" s="35"/>
      <c r="G165" s="35"/>
      <c r="H165" s="35"/>
    </row>
    <row r="166" spans="1:8" ht="12">
      <c r="A166" s="35"/>
      <c r="B166" s="35"/>
      <c r="C166" s="35"/>
      <c r="D166" s="35"/>
      <c r="E166" s="35"/>
      <c r="F166" s="35"/>
      <c r="G166" s="35"/>
      <c r="H166" s="35"/>
    </row>
    <row r="167" spans="1:8" ht="12">
      <c r="A167" s="35"/>
      <c r="B167" s="35"/>
      <c r="C167" s="35"/>
      <c r="D167" s="35"/>
      <c r="E167" s="35"/>
      <c r="F167" s="35"/>
      <c r="G167" s="35"/>
      <c r="H167" s="35"/>
    </row>
    <row r="168" spans="1:8" ht="12">
      <c r="A168" s="35"/>
      <c r="B168" s="35"/>
      <c r="C168" s="35"/>
      <c r="D168" s="35"/>
      <c r="E168" s="35"/>
      <c r="F168" s="35"/>
      <c r="G168" s="35"/>
      <c r="H168" s="35"/>
    </row>
    <row r="169" spans="1:8" ht="12">
      <c r="A169" s="35"/>
      <c r="B169" s="35"/>
      <c r="C169" s="35"/>
      <c r="D169" s="35"/>
      <c r="E169" s="35"/>
      <c r="F169" s="35"/>
      <c r="G169" s="35"/>
      <c r="H169" s="35"/>
    </row>
    <row r="170" spans="1:8" ht="12">
      <c r="A170" s="35"/>
      <c r="B170" s="35"/>
      <c r="C170" s="35"/>
      <c r="D170" s="35"/>
      <c r="E170" s="35"/>
      <c r="F170" s="35"/>
      <c r="G170" s="35"/>
      <c r="H170" s="35"/>
    </row>
    <row r="171" spans="1:8" ht="12">
      <c r="A171" s="35"/>
      <c r="B171" s="35"/>
      <c r="C171" s="35"/>
      <c r="D171" s="35"/>
      <c r="E171" s="35"/>
      <c r="F171" s="35"/>
      <c r="G171" s="35"/>
      <c r="H171" s="35"/>
    </row>
    <row r="172" spans="1:8" ht="12">
      <c r="A172" s="35"/>
      <c r="B172" s="35"/>
      <c r="C172" s="35"/>
      <c r="D172" s="35"/>
      <c r="E172" s="35"/>
      <c r="F172" s="35"/>
      <c r="G172" s="35"/>
      <c r="H172" s="35"/>
    </row>
    <row r="173" spans="1:8" ht="12">
      <c r="A173" s="35"/>
      <c r="B173" s="35"/>
      <c r="C173" s="35"/>
      <c r="D173" s="35"/>
      <c r="E173" s="35"/>
      <c r="F173" s="35"/>
      <c r="G173" s="35"/>
      <c r="H173" s="35"/>
    </row>
    <row r="174" spans="1:8" ht="12">
      <c r="A174" s="35"/>
      <c r="B174" s="35"/>
      <c r="C174" s="35"/>
      <c r="D174" s="35"/>
      <c r="E174" s="35"/>
      <c r="F174" s="35"/>
      <c r="G174" s="35"/>
      <c r="H174" s="35"/>
    </row>
    <row r="175" spans="1:8" ht="12">
      <c r="A175" s="35"/>
      <c r="B175" s="35"/>
      <c r="C175" s="35"/>
      <c r="D175" s="35"/>
      <c r="E175" s="35"/>
      <c r="F175" s="35"/>
      <c r="G175" s="35"/>
      <c r="H175" s="35"/>
    </row>
    <row r="176" spans="1:8" ht="12">
      <c r="A176" s="35"/>
      <c r="B176" s="35"/>
      <c r="C176" s="35"/>
      <c r="D176" s="35"/>
      <c r="E176" s="35"/>
      <c r="F176" s="35"/>
      <c r="G176" s="35"/>
      <c r="H176" s="35"/>
    </row>
    <row r="177" spans="1:8" ht="12">
      <c r="A177" s="35"/>
      <c r="B177" s="35"/>
      <c r="C177" s="35"/>
      <c r="D177" s="35"/>
      <c r="E177" s="35"/>
      <c r="F177" s="35"/>
      <c r="G177" s="35"/>
      <c r="H177" s="35"/>
    </row>
    <row r="178" spans="1:8" ht="12">
      <c r="A178" s="35"/>
      <c r="B178" s="35"/>
      <c r="C178" s="35"/>
      <c r="D178" s="35"/>
      <c r="E178" s="35"/>
      <c r="F178" s="35"/>
      <c r="G178" s="35"/>
      <c r="H178" s="35"/>
    </row>
    <row r="179" spans="1:8" ht="12">
      <c r="A179" s="35"/>
      <c r="B179" s="35"/>
      <c r="C179" s="35"/>
      <c r="D179" s="35"/>
      <c r="E179" s="35"/>
      <c r="F179" s="35"/>
      <c r="G179" s="35"/>
      <c r="H179" s="35"/>
    </row>
    <row r="180" spans="1:8" ht="12">
      <c r="A180" s="35"/>
      <c r="B180" s="35"/>
      <c r="C180" s="35"/>
      <c r="D180" s="35"/>
      <c r="E180" s="35"/>
      <c r="F180" s="35"/>
      <c r="G180" s="35"/>
      <c r="H180" s="35"/>
    </row>
    <row r="181" spans="1:8" ht="12">
      <c r="A181" s="35"/>
      <c r="B181" s="35"/>
      <c r="C181" s="35"/>
      <c r="D181" s="35"/>
      <c r="E181" s="35"/>
      <c r="F181" s="35"/>
      <c r="G181" s="35"/>
      <c r="H181" s="35"/>
    </row>
    <row r="182" spans="1:8" ht="12">
      <c r="A182" s="35"/>
      <c r="B182" s="35"/>
      <c r="C182" s="35"/>
      <c r="D182" s="35"/>
      <c r="E182" s="35"/>
      <c r="F182" s="35"/>
      <c r="G182" s="35"/>
      <c r="H182" s="35"/>
    </row>
    <row r="183" spans="1:8" ht="12">
      <c r="A183" s="35"/>
      <c r="B183" s="35"/>
      <c r="C183" s="35"/>
      <c r="D183" s="35"/>
      <c r="E183" s="35"/>
      <c r="F183" s="35"/>
      <c r="G183" s="35"/>
      <c r="H183" s="35"/>
    </row>
    <row r="184" spans="1:8" ht="12">
      <c r="A184" s="35"/>
      <c r="B184" s="35"/>
      <c r="C184" s="35"/>
      <c r="D184" s="35"/>
      <c r="E184" s="35"/>
      <c r="F184" s="35"/>
      <c r="G184" s="35"/>
      <c r="H184" s="35"/>
    </row>
    <row r="185" spans="1:8" ht="12">
      <c r="A185" s="35"/>
      <c r="B185" s="35"/>
      <c r="C185" s="35"/>
      <c r="D185" s="35"/>
      <c r="E185" s="35"/>
      <c r="F185" s="35"/>
      <c r="G185" s="35"/>
      <c r="H185" s="35"/>
    </row>
    <row r="186" spans="1:8" ht="12">
      <c r="A186" s="35"/>
      <c r="B186" s="35"/>
      <c r="C186" s="35"/>
      <c r="D186" s="35"/>
      <c r="E186" s="35"/>
      <c r="F186" s="35"/>
      <c r="G186" s="35"/>
      <c r="H186" s="35"/>
    </row>
    <row r="187" spans="1:8" ht="12">
      <c r="A187" s="35"/>
      <c r="B187" s="35"/>
      <c r="C187" s="35"/>
      <c r="D187" s="35"/>
      <c r="E187" s="35"/>
      <c r="F187" s="35"/>
      <c r="G187" s="35"/>
      <c r="H187" s="35"/>
    </row>
    <row r="188" spans="1:8" ht="12">
      <c r="A188" s="35"/>
      <c r="B188" s="35"/>
      <c r="C188" s="35"/>
      <c r="D188" s="35"/>
      <c r="E188" s="35"/>
      <c r="F188" s="35"/>
      <c r="G188" s="35"/>
      <c r="H188" s="35"/>
    </row>
    <row r="189" spans="1:8" ht="12">
      <c r="A189" s="35"/>
      <c r="B189" s="35"/>
      <c r="C189" s="35"/>
      <c r="D189" s="35"/>
      <c r="E189" s="35"/>
      <c r="F189" s="35"/>
      <c r="G189" s="35"/>
      <c r="H189" s="35"/>
    </row>
    <row r="190" spans="1:8" ht="12">
      <c r="A190" s="35"/>
      <c r="B190" s="35"/>
      <c r="C190" s="35"/>
      <c r="D190" s="35"/>
      <c r="E190" s="35"/>
      <c r="F190" s="35"/>
      <c r="G190" s="35"/>
      <c r="H190" s="35"/>
    </row>
    <row r="191" spans="1:8" ht="12">
      <c r="A191" s="35"/>
      <c r="B191" s="35"/>
      <c r="C191" s="35"/>
      <c r="D191" s="35"/>
      <c r="E191" s="35"/>
      <c r="F191" s="35"/>
      <c r="G191" s="35"/>
      <c r="H191" s="35"/>
    </row>
    <row r="192" spans="1:8" ht="12">
      <c r="A192" s="35"/>
      <c r="B192" s="35"/>
      <c r="C192" s="35"/>
      <c r="D192" s="35"/>
      <c r="E192" s="35"/>
      <c r="F192" s="35"/>
      <c r="G192" s="35"/>
      <c r="H192" s="35"/>
    </row>
    <row r="193" spans="1:8" ht="12">
      <c r="A193" s="35"/>
      <c r="B193" s="35"/>
      <c r="C193" s="35"/>
      <c r="D193" s="35"/>
      <c r="E193" s="35"/>
      <c r="F193" s="35"/>
      <c r="G193" s="35"/>
      <c r="H193" s="35"/>
    </row>
    <row r="194" spans="1:8" ht="12">
      <c r="A194" s="35"/>
      <c r="B194" s="35"/>
      <c r="C194" s="35"/>
      <c r="D194" s="35"/>
      <c r="E194" s="35"/>
      <c r="F194" s="35"/>
      <c r="G194" s="35"/>
      <c r="H194" s="35"/>
    </row>
    <row r="195" spans="1:8" ht="12">
      <c r="A195" s="35"/>
      <c r="B195" s="35"/>
      <c r="C195" s="35"/>
      <c r="D195" s="35"/>
      <c r="E195" s="35"/>
      <c r="F195" s="35"/>
      <c r="G195" s="35"/>
      <c r="H195" s="35"/>
    </row>
    <row r="196" spans="1:8" ht="12">
      <c r="A196" s="35"/>
      <c r="B196" s="35"/>
      <c r="C196" s="35"/>
      <c r="D196" s="35"/>
      <c r="E196" s="35"/>
      <c r="F196" s="35"/>
      <c r="G196" s="35"/>
      <c r="H196" s="35"/>
    </row>
    <row r="197" spans="1:8" ht="12">
      <c r="A197" s="35"/>
      <c r="B197" s="35"/>
      <c r="C197" s="35"/>
      <c r="D197" s="35"/>
      <c r="E197" s="35"/>
      <c r="F197" s="35"/>
      <c r="G197" s="35"/>
      <c r="H197" s="35"/>
    </row>
    <row r="198" spans="1:8" ht="12">
      <c r="A198" s="35"/>
      <c r="B198" s="35"/>
      <c r="C198" s="35"/>
      <c r="D198" s="35"/>
      <c r="E198" s="35"/>
      <c r="F198" s="35"/>
      <c r="G198" s="35"/>
      <c r="H198" s="35"/>
    </row>
    <row r="199" spans="1:8" ht="12">
      <c r="A199" s="35"/>
      <c r="B199" s="35"/>
      <c r="C199" s="35"/>
      <c r="D199" s="35"/>
      <c r="E199" s="35"/>
      <c r="F199" s="35"/>
      <c r="G199" s="35"/>
      <c r="H199" s="35"/>
    </row>
    <row r="200" spans="1:8" ht="12">
      <c r="A200" s="35"/>
      <c r="B200" s="35"/>
      <c r="C200" s="35"/>
      <c r="D200" s="35"/>
      <c r="E200" s="35"/>
      <c r="F200" s="35"/>
      <c r="G200" s="35"/>
      <c r="H200" s="35"/>
    </row>
    <row r="201" spans="1:8" ht="12">
      <c r="A201" s="35"/>
      <c r="B201" s="35"/>
      <c r="C201" s="35"/>
      <c r="D201" s="35"/>
      <c r="E201" s="35"/>
      <c r="F201" s="35"/>
      <c r="G201" s="35"/>
      <c r="H201" s="35"/>
    </row>
    <row r="202" spans="1:8" ht="12">
      <c r="A202" s="35"/>
      <c r="B202" s="35"/>
      <c r="C202" s="35"/>
      <c r="D202" s="35"/>
      <c r="E202" s="35"/>
      <c r="F202" s="35"/>
      <c r="G202" s="35"/>
      <c r="H202" s="35"/>
    </row>
    <row r="203" spans="1:8" ht="12">
      <c r="A203" s="35"/>
      <c r="B203" s="35"/>
      <c r="C203" s="35"/>
      <c r="D203" s="35"/>
      <c r="E203" s="35"/>
      <c r="F203" s="35"/>
      <c r="G203" s="35"/>
      <c r="H203" s="35"/>
    </row>
    <row r="204" spans="1:8" ht="12">
      <c r="A204" s="35"/>
      <c r="B204" s="35"/>
      <c r="C204" s="35"/>
      <c r="D204" s="35"/>
      <c r="E204" s="35"/>
      <c r="F204" s="35"/>
      <c r="G204" s="35"/>
      <c r="H204" s="35"/>
    </row>
    <row r="205" spans="1:8" ht="12">
      <c r="A205" s="35"/>
      <c r="B205" s="35"/>
      <c r="C205" s="35"/>
      <c r="D205" s="35"/>
      <c r="E205" s="35"/>
      <c r="F205" s="35"/>
      <c r="G205" s="35"/>
      <c r="H205" s="35"/>
    </row>
    <row r="206" spans="1:8" ht="12">
      <c r="A206" s="35"/>
      <c r="B206" s="35"/>
      <c r="C206" s="35"/>
      <c r="D206" s="35"/>
      <c r="E206" s="35"/>
      <c r="F206" s="35"/>
      <c r="G206" s="35"/>
      <c r="H206" s="35"/>
    </row>
    <row r="207" spans="1:8" ht="12">
      <c r="A207" s="35"/>
      <c r="B207" s="35"/>
      <c r="C207" s="35"/>
      <c r="D207" s="35"/>
      <c r="E207" s="35"/>
      <c r="F207" s="35"/>
      <c r="G207" s="35"/>
      <c r="H207" s="35"/>
    </row>
    <row r="208" spans="1:8" ht="12">
      <c r="A208" s="35"/>
      <c r="B208" s="35"/>
      <c r="C208" s="35"/>
      <c r="D208" s="35"/>
      <c r="E208" s="35"/>
      <c r="F208" s="35"/>
      <c r="G208" s="35"/>
      <c r="H208" s="35"/>
    </row>
    <row r="209" spans="1:8" ht="12">
      <c r="A209" s="35"/>
      <c r="B209" s="35"/>
      <c r="C209" s="35"/>
      <c r="D209" s="35"/>
      <c r="E209" s="35"/>
      <c r="F209" s="35"/>
      <c r="G209" s="35"/>
      <c r="H209" s="35"/>
    </row>
    <row r="210" spans="1:8" ht="12">
      <c r="A210" s="35"/>
      <c r="B210" s="35"/>
      <c r="C210" s="35"/>
      <c r="D210" s="35"/>
      <c r="E210" s="35"/>
      <c r="F210" s="35"/>
      <c r="G210" s="35"/>
      <c r="H210" s="35"/>
    </row>
    <row r="211" spans="1:8" ht="12">
      <c r="A211" s="35"/>
      <c r="B211" s="35"/>
      <c r="C211" s="35"/>
      <c r="D211" s="35"/>
      <c r="E211" s="35"/>
      <c r="F211" s="35"/>
      <c r="G211" s="35"/>
      <c r="H211" s="35"/>
    </row>
    <row r="212" spans="1:8" ht="12">
      <c r="A212" s="35"/>
      <c r="B212" s="35"/>
      <c r="C212" s="35"/>
      <c r="D212" s="35"/>
      <c r="E212" s="35"/>
      <c r="F212" s="35"/>
      <c r="G212" s="35"/>
      <c r="H212" s="35"/>
    </row>
    <row r="213" spans="1:8" ht="12">
      <c r="A213" s="35"/>
      <c r="B213" s="35"/>
      <c r="C213" s="35"/>
      <c r="D213" s="35"/>
      <c r="E213" s="35"/>
      <c r="F213" s="35"/>
      <c r="G213" s="35"/>
      <c r="H213" s="35"/>
    </row>
    <row r="214" spans="1:8" ht="12">
      <c r="A214" s="35"/>
      <c r="B214" s="35"/>
      <c r="C214" s="35"/>
      <c r="D214" s="35"/>
      <c r="E214" s="35"/>
      <c r="F214" s="35"/>
      <c r="G214" s="35"/>
      <c r="H214" s="35"/>
    </row>
    <row r="215" spans="1:8" ht="12">
      <c r="A215" s="35"/>
      <c r="B215" s="35"/>
      <c r="C215" s="35"/>
      <c r="D215" s="35"/>
      <c r="E215" s="35"/>
      <c r="F215" s="35"/>
      <c r="G215" s="35"/>
      <c r="H215" s="35"/>
    </row>
    <row r="216" spans="1:8" ht="12">
      <c r="A216" s="35"/>
      <c r="B216" s="35"/>
      <c r="C216" s="35"/>
      <c r="D216" s="35"/>
      <c r="E216" s="35"/>
      <c r="F216" s="35"/>
      <c r="G216" s="35"/>
      <c r="H216" s="35"/>
    </row>
    <row r="217" spans="1:8" ht="12">
      <c r="A217" s="35"/>
      <c r="B217" s="35"/>
      <c r="C217" s="35"/>
      <c r="D217" s="35"/>
      <c r="E217" s="35"/>
      <c r="F217" s="35"/>
      <c r="G217" s="35"/>
      <c r="H217" s="35"/>
    </row>
    <row r="218" spans="1:8" ht="12">
      <c r="A218" s="35"/>
      <c r="B218" s="35"/>
      <c r="C218" s="35"/>
      <c r="D218" s="35"/>
      <c r="E218" s="35"/>
      <c r="F218" s="35"/>
      <c r="G218" s="35"/>
      <c r="H218" s="35"/>
    </row>
    <row r="219" spans="1:8" ht="12">
      <c r="A219" s="35"/>
      <c r="B219" s="35"/>
      <c r="C219" s="35"/>
      <c r="D219" s="35"/>
      <c r="E219" s="35"/>
      <c r="F219" s="35"/>
      <c r="G219" s="35"/>
      <c r="H219" s="35"/>
    </row>
    <row r="220" spans="1:8" ht="12">
      <c r="A220" s="35"/>
      <c r="B220" s="35"/>
      <c r="C220" s="35"/>
      <c r="D220" s="35"/>
      <c r="E220" s="35"/>
      <c r="F220" s="35"/>
      <c r="G220" s="35"/>
      <c r="H220" s="35"/>
    </row>
    <row r="221" spans="1:8" ht="12">
      <c r="A221" s="35"/>
      <c r="B221" s="35"/>
      <c r="C221" s="35"/>
      <c r="D221" s="35"/>
      <c r="E221" s="35"/>
      <c r="F221" s="35"/>
      <c r="G221" s="35"/>
      <c r="H221" s="35"/>
    </row>
    <row r="222" spans="1:8" ht="12">
      <c r="A222" s="35"/>
      <c r="B222" s="35"/>
      <c r="C222" s="35"/>
      <c r="D222" s="35"/>
      <c r="E222" s="35"/>
      <c r="F222" s="35"/>
      <c r="G222" s="35"/>
      <c r="H222" s="35"/>
    </row>
    <row r="223" spans="1:8" ht="12">
      <c r="A223" s="35"/>
      <c r="B223" s="35"/>
      <c r="C223" s="35"/>
      <c r="D223" s="35"/>
      <c r="E223" s="35"/>
      <c r="F223" s="35"/>
      <c r="G223" s="35"/>
      <c r="H223" s="35"/>
    </row>
    <row r="224" spans="1:8" ht="12">
      <c r="A224" s="35"/>
      <c r="B224" s="35"/>
      <c r="C224" s="35"/>
      <c r="D224" s="35"/>
      <c r="E224" s="35"/>
      <c r="F224" s="35"/>
      <c r="G224" s="35"/>
      <c r="H224" s="35"/>
    </row>
    <row r="225" spans="1:8" ht="12">
      <c r="A225" s="35"/>
      <c r="B225" s="35"/>
      <c r="C225" s="35"/>
      <c r="D225" s="35"/>
      <c r="E225" s="35"/>
      <c r="F225" s="35"/>
      <c r="G225" s="35"/>
      <c r="H225" s="35"/>
    </row>
    <row r="226" spans="1:8" ht="12">
      <c r="A226" s="35"/>
      <c r="B226" s="35"/>
      <c r="C226" s="35"/>
      <c r="D226" s="35"/>
      <c r="E226" s="35"/>
      <c r="F226" s="35"/>
      <c r="G226" s="35"/>
      <c r="H226" s="35"/>
    </row>
    <row r="227" spans="1:8" ht="12">
      <c r="A227" s="35"/>
      <c r="B227" s="35"/>
      <c r="C227" s="35"/>
      <c r="D227" s="35"/>
      <c r="E227" s="35"/>
      <c r="F227" s="35"/>
      <c r="G227" s="35"/>
      <c r="H227" s="35"/>
    </row>
    <row r="228" spans="1:8" ht="12">
      <c r="A228" s="35"/>
      <c r="B228" s="35"/>
      <c r="C228" s="35"/>
      <c r="D228" s="35"/>
      <c r="E228" s="35"/>
      <c r="F228" s="35"/>
      <c r="G228" s="35"/>
      <c r="H228" s="35"/>
    </row>
    <row r="229" spans="1:8" ht="12">
      <c r="A229" s="35"/>
      <c r="B229" s="35"/>
      <c r="C229" s="35"/>
      <c r="D229" s="35"/>
      <c r="E229" s="35"/>
      <c r="F229" s="35"/>
      <c r="G229" s="35"/>
      <c r="H229" s="35"/>
    </row>
    <row r="230" spans="1:8" ht="12">
      <c r="A230" s="35"/>
      <c r="B230" s="35"/>
      <c r="C230" s="35"/>
      <c r="D230" s="35"/>
      <c r="E230" s="35"/>
      <c r="F230" s="35"/>
      <c r="G230" s="35"/>
      <c r="H230" s="35"/>
    </row>
    <row r="231" spans="1:8" ht="12">
      <c r="A231" s="35"/>
      <c r="B231" s="35"/>
      <c r="C231" s="35"/>
      <c r="D231" s="35"/>
      <c r="E231" s="35"/>
      <c r="F231" s="35"/>
      <c r="G231" s="35"/>
      <c r="H231" s="35"/>
    </row>
    <row r="232" spans="1:8" ht="12">
      <c r="A232" s="35"/>
      <c r="B232" s="35"/>
      <c r="C232" s="35"/>
      <c r="D232" s="35"/>
      <c r="E232" s="35"/>
      <c r="F232" s="35"/>
      <c r="G232" s="35"/>
      <c r="H232" s="35"/>
    </row>
    <row r="233" spans="1:8" ht="12">
      <c r="A233" s="35"/>
      <c r="B233" s="35"/>
      <c r="C233" s="35"/>
      <c r="D233" s="35"/>
      <c r="E233" s="35"/>
      <c r="F233" s="35"/>
      <c r="G233" s="35"/>
      <c r="H233" s="35"/>
    </row>
    <row r="234" spans="1:8" ht="12">
      <c r="A234" s="35"/>
      <c r="B234" s="35"/>
      <c r="C234" s="35"/>
      <c r="D234" s="35"/>
      <c r="E234" s="35"/>
      <c r="F234" s="35"/>
      <c r="G234" s="35"/>
      <c r="H234" s="35"/>
    </row>
    <row r="235" spans="1:8" ht="12">
      <c r="A235" s="35"/>
      <c r="B235" s="35"/>
      <c r="C235" s="35"/>
      <c r="D235" s="35"/>
      <c r="E235" s="35"/>
      <c r="F235" s="35"/>
      <c r="G235" s="35"/>
      <c r="H235" s="35"/>
    </row>
    <row r="236" spans="1:8" ht="12">
      <c r="A236" s="35"/>
      <c r="B236" s="35"/>
      <c r="C236" s="35"/>
      <c r="D236" s="35"/>
      <c r="E236" s="35"/>
      <c r="F236" s="35"/>
      <c r="G236" s="35"/>
      <c r="H236" s="35"/>
    </row>
    <row r="237" spans="1:8" ht="12">
      <c r="A237" s="35"/>
      <c r="B237" s="35"/>
      <c r="C237" s="35"/>
      <c r="D237" s="35"/>
      <c r="E237" s="35"/>
      <c r="F237" s="35"/>
      <c r="G237" s="35"/>
      <c r="H237" s="35"/>
    </row>
    <row r="238" spans="1:8" ht="12">
      <c r="A238" s="35"/>
      <c r="B238" s="35"/>
      <c r="C238" s="35"/>
      <c r="D238" s="35"/>
      <c r="E238" s="35"/>
      <c r="F238" s="35"/>
      <c r="G238" s="35"/>
      <c r="H238" s="35"/>
    </row>
    <row r="239" spans="1:8" ht="12">
      <c r="A239" s="35"/>
      <c r="B239" s="35"/>
      <c r="C239" s="35"/>
      <c r="D239" s="35"/>
      <c r="E239" s="35"/>
      <c r="F239" s="35"/>
      <c r="G239" s="35"/>
      <c r="H239" s="35"/>
    </row>
    <row r="240" spans="1:8" ht="12">
      <c r="A240" s="35"/>
      <c r="B240" s="35"/>
      <c r="C240" s="35"/>
      <c r="D240" s="35"/>
      <c r="E240" s="35"/>
      <c r="F240" s="35"/>
      <c r="G240" s="35"/>
      <c r="H240" s="35"/>
    </row>
    <row r="241" spans="1:8" ht="12">
      <c r="A241" s="35"/>
      <c r="B241" s="35"/>
      <c r="C241" s="35"/>
      <c r="D241" s="35"/>
      <c r="E241" s="35"/>
      <c r="F241" s="35"/>
      <c r="G241" s="35"/>
      <c r="H241" s="35"/>
    </row>
    <row r="242" spans="1:8" ht="12">
      <c r="A242" s="35"/>
      <c r="B242" s="35"/>
      <c r="C242" s="35"/>
      <c r="D242" s="35"/>
      <c r="E242" s="35"/>
      <c r="F242" s="35"/>
      <c r="G242" s="35"/>
      <c r="H242" s="35"/>
    </row>
    <row r="243" spans="1:8" ht="12">
      <c r="A243" s="35"/>
      <c r="B243" s="35"/>
      <c r="C243" s="35"/>
      <c r="D243" s="35"/>
      <c r="E243" s="35"/>
      <c r="F243" s="35"/>
      <c r="G243" s="35"/>
      <c r="H243" s="35"/>
    </row>
    <row r="244" spans="1:8" ht="12">
      <c r="A244" s="35"/>
      <c r="B244" s="35"/>
      <c r="C244" s="35"/>
      <c r="D244" s="35"/>
      <c r="E244" s="35"/>
      <c r="F244" s="35"/>
      <c r="G244" s="35"/>
      <c r="H244" s="35"/>
    </row>
    <row r="245" spans="1:8" ht="12">
      <c r="A245" s="35"/>
      <c r="B245" s="35"/>
      <c r="C245" s="35"/>
      <c r="D245" s="35"/>
      <c r="E245" s="35"/>
      <c r="F245" s="35"/>
      <c r="G245" s="35"/>
      <c r="H245" s="35"/>
    </row>
    <row r="246" spans="1:8" ht="12">
      <c r="A246" s="35"/>
      <c r="B246" s="35"/>
      <c r="C246" s="35"/>
      <c r="D246" s="35"/>
      <c r="E246" s="35"/>
      <c r="F246" s="35"/>
      <c r="G246" s="35"/>
      <c r="H246" s="35"/>
    </row>
    <row r="247" spans="1:8" ht="12">
      <c r="A247" s="35"/>
      <c r="B247" s="35"/>
      <c r="C247" s="35"/>
      <c r="D247" s="35"/>
      <c r="E247" s="35"/>
      <c r="F247" s="35"/>
      <c r="G247" s="35"/>
      <c r="H247" s="35"/>
    </row>
    <row r="248" spans="1:8" ht="12">
      <c r="A248" s="35"/>
      <c r="B248" s="35"/>
      <c r="C248" s="35"/>
      <c r="D248" s="35"/>
      <c r="E248" s="35"/>
      <c r="F248" s="35"/>
      <c r="G248" s="35"/>
      <c r="H248" s="35"/>
    </row>
    <row r="249" spans="1:8" ht="12">
      <c r="A249" s="35"/>
      <c r="B249" s="35"/>
      <c r="C249" s="35"/>
      <c r="D249" s="35"/>
      <c r="E249" s="35"/>
      <c r="F249" s="35"/>
      <c r="G249" s="35"/>
      <c r="H249" s="35"/>
    </row>
    <row r="250" spans="1:8" ht="12">
      <c r="A250" s="35"/>
      <c r="B250" s="35"/>
      <c r="C250" s="35"/>
      <c r="D250" s="35"/>
      <c r="E250" s="35"/>
      <c r="F250" s="35"/>
      <c r="G250" s="35"/>
      <c r="H250" s="35"/>
    </row>
    <row r="251" spans="1:8" ht="12">
      <c r="A251" s="35"/>
      <c r="B251" s="35"/>
      <c r="C251" s="35"/>
      <c r="D251" s="35"/>
      <c r="E251" s="35"/>
      <c r="F251" s="35"/>
      <c r="G251" s="35"/>
      <c r="H251" s="35"/>
    </row>
    <row r="252" spans="1:8" ht="12">
      <c r="A252" s="35"/>
      <c r="B252" s="35"/>
      <c r="C252" s="35"/>
      <c r="D252" s="35"/>
      <c r="E252" s="35"/>
      <c r="F252" s="35"/>
      <c r="G252" s="35"/>
      <c r="H252" s="35"/>
    </row>
    <row r="253" spans="1:8" ht="12">
      <c r="A253" s="35"/>
      <c r="B253" s="35"/>
      <c r="C253" s="35"/>
      <c r="D253" s="35"/>
      <c r="E253" s="35"/>
      <c r="F253" s="35"/>
      <c r="G253" s="35"/>
      <c r="H253" s="35"/>
    </row>
    <row r="254" spans="1:8" ht="12">
      <c r="A254" s="35"/>
      <c r="B254" s="35"/>
      <c r="C254" s="35"/>
      <c r="D254" s="35"/>
      <c r="E254" s="35"/>
      <c r="F254" s="35"/>
      <c r="G254" s="35"/>
      <c r="H254" s="35"/>
    </row>
    <row r="255" spans="1:8" ht="12">
      <c r="A255" s="35"/>
      <c r="B255" s="35"/>
      <c r="C255" s="35"/>
      <c r="D255" s="35"/>
      <c r="E255" s="35"/>
      <c r="F255" s="35"/>
      <c r="G255" s="35"/>
      <c r="H255" s="35"/>
    </row>
    <row r="256" spans="1:8" ht="12">
      <c r="A256" s="35"/>
      <c r="B256" s="35"/>
      <c r="C256" s="35"/>
      <c r="D256" s="35"/>
      <c r="E256" s="35"/>
      <c r="F256" s="35"/>
      <c r="G256" s="35"/>
      <c r="H256" s="35"/>
    </row>
    <row r="257" spans="1:8" ht="12">
      <c r="A257" s="35"/>
      <c r="B257" s="35"/>
      <c r="C257" s="35"/>
      <c r="D257" s="35"/>
      <c r="E257" s="35"/>
      <c r="F257" s="35"/>
      <c r="G257" s="35"/>
      <c r="H257" s="35"/>
    </row>
    <row r="258" spans="1:8" ht="12">
      <c r="A258" s="35"/>
      <c r="B258" s="35"/>
      <c r="C258" s="35"/>
      <c r="D258" s="35"/>
      <c r="E258" s="35"/>
      <c r="F258" s="35"/>
      <c r="G258" s="35"/>
      <c r="H258" s="35"/>
    </row>
    <row r="259" spans="1:8" ht="12">
      <c r="A259" s="35"/>
      <c r="B259" s="35"/>
      <c r="C259" s="35"/>
      <c r="D259" s="35"/>
      <c r="E259" s="35"/>
      <c r="F259" s="35"/>
      <c r="G259" s="35"/>
      <c r="H259" s="35"/>
    </row>
    <row r="260" spans="1:8" ht="12">
      <c r="A260" s="35"/>
      <c r="B260" s="35"/>
      <c r="C260" s="35"/>
      <c r="D260" s="35"/>
      <c r="E260" s="35"/>
      <c r="F260" s="35"/>
      <c r="G260" s="35"/>
      <c r="H260" s="35"/>
    </row>
    <row r="261" spans="1:8" ht="12">
      <c r="A261" s="35"/>
      <c r="B261" s="35"/>
      <c r="C261" s="35"/>
      <c r="D261" s="35"/>
      <c r="E261" s="35"/>
      <c r="F261" s="35"/>
      <c r="G261" s="35"/>
      <c r="H261" s="35"/>
    </row>
    <row r="262" spans="1:8" ht="12">
      <c r="A262" s="35"/>
      <c r="B262" s="35"/>
      <c r="C262" s="35"/>
      <c r="D262" s="35"/>
      <c r="E262" s="35"/>
      <c r="F262" s="35"/>
      <c r="G262" s="35"/>
      <c r="H262" s="35"/>
    </row>
    <row r="263" spans="1:8" ht="12">
      <c r="A263" s="35"/>
      <c r="B263" s="35"/>
      <c r="C263" s="35"/>
      <c r="D263" s="35"/>
      <c r="E263" s="35"/>
      <c r="F263" s="35"/>
      <c r="G263" s="35"/>
      <c r="H263" s="35"/>
    </row>
    <row r="264" spans="1:8" ht="12">
      <c r="A264" s="35"/>
      <c r="B264" s="35"/>
      <c r="C264" s="35"/>
      <c r="D264" s="35"/>
      <c r="E264" s="35"/>
      <c r="F264" s="35"/>
      <c r="G264" s="35"/>
      <c r="H264" s="35"/>
    </row>
    <row r="265" spans="1:8" ht="12">
      <c r="A265" s="35"/>
      <c r="B265" s="35"/>
      <c r="C265" s="35"/>
      <c r="D265" s="35"/>
      <c r="E265" s="35"/>
      <c r="F265" s="35"/>
      <c r="G265" s="35"/>
      <c r="H265" s="35"/>
    </row>
    <row r="266" spans="1:8" ht="12">
      <c r="A266" s="35"/>
      <c r="B266" s="35"/>
      <c r="C266" s="35"/>
      <c r="D266" s="35"/>
      <c r="E266" s="35"/>
      <c r="F266" s="35"/>
      <c r="G266" s="35"/>
      <c r="H266" s="35"/>
    </row>
    <row r="267" spans="1:8" ht="12">
      <c r="A267" s="35"/>
      <c r="B267" s="35"/>
      <c r="C267" s="35"/>
      <c r="D267" s="35"/>
      <c r="E267" s="35"/>
      <c r="F267" s="35"/>
      <c r="G267" s="35"/>
      <c r="H267" s="35"/>
    </row>
    <row r="268" spans="1:8" ht="12">
      <c r="A268" s="35"/>
      <c r="B268" s="35"/>
      <c r="C268" s="35"/>
      <c r="D268" s="35"/>
      <c r="E268" s="35"/>
      <c r="F268" s="35"/>
      <c r="G268" s="35"/>
      <c r="H268" s="35"/>
    </row>
    <row r="269" spans="1:8" ht="12">
      <c r="A269" s="35"/>
      <c r="B269" s="35"/>
      <c r="C269" s="35"/>
      <c r="D269" s="35"/>
      <c r="E269" s="35"/>
      <c r="F269" s="35"/>
      <c r="G269" s="35"/>
      <c r="H269" s="35"/>
    </row>
    <row r="270" spans="1:8" ht="12">
      <c r="A270" s="35"/>
      <c r="B270" s="35"/>
      <c r="C270" s="35"/>
      <c r="D270" s="35"/>
      <c r="E270" s="35"/>
      <c r="F270" s="35"/>
      <c r="G270" s="35"/>
      <c r="H270" s="35"/>
    </row>
    <row r="271" spans="1:8" ht="12">
      <c r="A271" s="35"/>
      <c r="B271" s="35"/>
      <c r="C271" s="35"/>
      <c r="D271" s="35"/>
      <c r="E271" s="35"/>
      <c r="F271" s="35"/>
      <c r="G271" s="35"/>
      <c r="H271" s="35"/>
    </row>
    <row r="272" spans="1:8" ht="12">
      <c r="A272" s="35"/>
      <c r="B272" s="35"/>
      <c r="C272" s="35"/>
      <c r="D272" s="35"/>
      <c r="E272" s="35"/>
      <c r="F272" s="35"/>
      <c r="G272" s="35"/>
      <c r="H272" s="35"/>
    </row>
    <row r="273" spans="1:8" ht="12">
      <c r="A273" s="35"/>
      <c r="B273" s="35"/>
      <c r="C273" s="35"/>
      <c r="D273" s="35"/>
      <c r="E273" s="35"/>
      <c r="F273" s="35"/>
      <c r="G273" s="35"/>
      <c r="H273" s="35"/>
    </row>
    <row r="274" spans="1:8" ht="12">
      <c r="A274" s="35"/>
      <c r="B274" s="35"/>
      <c r="C274" s="35"/>
      <c r="D274" s="35"/>
      <c r="E274" s="35"/>
      <c r="F274" s="35"/>
      <c r="G274" s="35"/>
      <c r="H274" s="35"/>
    </row>
    <row r="275" spans="1:8" ht="12">
      <c r="A275" s="35"/>
      <c r="B275" s="35"/>
      <c r="C275" s="35"/>
      <c r="D275" s="35"/>
      <c r="E275" s="35"/>
      <c r="F275" s="35"/>
      <c r="G275" s="35"/>
      <c r="H275" s="35"/>
    </row>
    <row r="276" spans="1:8" ht="12">
      <c r="A276" s="35"/>
      <c r="B276" s="35"/>
      <c r="C276" s="35"/>
      <c r="D276" s="35"/>
      <c r="E276" s="35"/>
      <c r="F276" s="35"/>
      <c r="G276" s="35"/>
      <c r="H276" s="35"/>
    </row>
    <row r="277" spans="1:8" ht="12">
      <c r="A277" s="35"/>
      <c r="B277" s="35"/>
      <c r="C277" s="35"/>
      <c r="D277" s="35"/>
      <c r="E277" s="35"/>
      <c r="F277" s="35"/>
      <c r="G277" s="35"/>
      <c r="H277" s="35"/>
    </row>
    <row r="278" spans="1:8" ht="12">
      <c r="A278" s="35"/>
      <c r="B278" s="35"/>
      <c r="C278" s="35"/>
      <c r="D278" s="35"/>
      <c r="E278" s="35"/>
      <c r="F278" s="35"/>
      <c r="G278" s="35"/>
      <c r="H278" s="35"/>
    </row>
    <row r="279" spans="1:8" ht="12">
      <c r="A279" s="35"/>
      <c r="B279" s="35"/>
      <c r="C279" s="35"/>
      <c r="D279" s="35"/>
      <c r="E279" s="35"/>
      <c r="F279" s="35"/>
      <c r="G279" s="35"/>
      <c r="H279" s="35"/>
    </row>
    <row r="280" spans="1:8" ht="12">
      <c r="A280" s="35"/>
      <c r="B280" s="35"/>
      <c r="C280" s="35"/>
      <c r="D280" s="35"/>
      <c r="E280" s="35"/>
      <c r="F280" s="35"/>
      <c r="G280" s="35"/>
      <c r="H280" s="35"/>
    </row>
    <row r="281" spans="1:8" ht="12">
      <c r="A281" s="35"/>
      <c r="B281" s="35"/>
      <c r="C281" s="35"/>
      <c r="D281" s="35"/>
      <c r="E281" s="35"/>
      <c r="F281" s="35"/>
      <c r="G281" s="35"/>
      <c r="H281" s="35"/>
    </row>
    <row r="282" spans="1:8" ht="12">
      <c r="A282" s="35"/>
      <c r="B282" s="35"/>
      <c r="C282" s="35"/>
      <c r="D282" s="35"/>
      <c r="E282" s="35"/>
      <c r="F282" s="35"/>
      <c r="G282" s="35"/>
      <c r="H282" s="35"/>
    </row>
    <row r="283" spans="1:8" ht="12">
      <c r="A283" s="35"/>
      <c r="B283" s="35"/>
      <c r="C283" s="35"/>
      <c r="D283" s="35"/>
      <c r="E283" s="35"/>
      <c r="F283" s="35"/>
      <c r="G283" s="35"/>
      <c r="H283" s="35"/>
    </row>
    <row r="284" spans="1:8" ht="12">
      <c r="A284" s="35"/>
      <c r="B284" s="35"/>
      <c r="C284" s="35"/>
      <c r="D284" s="35"/>
      <c r="E284" s="35"/>
      <c r="F284" s="35"/>
      <c r="G284" s="35"/>
      <c r="H284" s="35"/>
    </row>
    <row r="285" spans="1:8" ht="12">
      <c r="A285" s="35"/>
      <c r="B285" s="35"/>
      <c r="C285" s="35"/>
      <c r="D285" s="35"/>
      <c r="E285" s="35"/>
      <c r="F285" s="35"/>
      <c r="G285" s="35"/>
      <c r="H285" s="35"/>
    </row>
    <row r="286" spans="1:8" ht="12">
      <c r="A286" s="35"/>
      <c r="B286" s="35"/>
      <c r="C286" s="35"/>
      <c r="D286" s="35"/>
      <c r="E286" s="35"/>
      <c r="F286" s="35"/>
      <c r="G286" s="35"/>
      <c r="H286" s="35"/>
    </row>
    <row r="287" spans="1:8" ht="12">
      <c r="A287" s="35"/>
      <c r="B287" s="35"/>
      <c r="C287" s="35"/>
      <c r="D287" s="35"/>
      <c r="E287" s="35"/>
      <c r="F287" s="35"/>
      <c r="G287" s="35"/>
      <c r="H287" s="35"/>
    </row>
    <row r="288" spans="1:8" ht="12">
      <c r="A288" s="35"/>
      <c r="B288" s="35"/>
      <c r="C288" s="35"/>
      <c r="D288" s="35"/>
      <c r="E288" s="35"/>
      <c r="F288" s="35"/>
      <c r="G288" s="35"/>
      <c r="H288" s="35"/>
    </row>
    <row r="289" spans="1:8" ht="12">
      <c r="A289" s="35"/>
      <c r="B289" s="35"/>
      <c r="C289" s="35"/>
      <c r="D289" s="35"/>
      <c r="E289" s="35"/>
      <c r="F289" s="35"/>
      <c r="G289" s="35"/>
      <c r="H289" s="35"/>
    </row>
    <row r="290" spans="1:8" ht="12">
      <c r="A290" s="35"/>
      <c r="B290" s="35"/>
      <c r="C290" s="35"/>
      <c r="D290" s="35"/>
      <c r="E290" s="35"/>
      <c r="F290" s="35"/>
      <c r="G290" s="35"/>
      <c r="H290" s="35"/>
    </row>
    <row r="291" spans="1:8" ht="12">
      <c r="A291" s="35"/>
      <c r="B291" s="35"/>
      <c r="C291" s="35"/>
      <c r="D291" s="35"/>
      <c r="E291" s="35"/>
      <c r="F291" s="35"/>
      <c r="G291" s="35"/>
      <c r="H291" s="35"/>
    </row>
    <row r="292" spans="1:8" ht="12">
      <c r="A292" s="35"/>
      <c r="B292" s="35"/>
      <c r="C292" s="35"/>
      <c r="D292" s="35"/>
      <c r="E292" s="35"/>
      <c r="F292" s="35"/>
      <c r="G292" s="35"/>
      <c r="H292" s="35"/>
    </row>
    <row r="293" spans="1:8" ht="12">
      <c r="A293" s="35"/>
      <c r="B293" s="35"/>
      <c r="C293" s="35"/>
      <c r="D293" s="35"/>
      <c r="E293" s="35"/>
      <c r="F293" s="35"/>
      <c r="G293" s="35"/>
      <c r="H293" s="35"/>
    </row>
    <row r="294" spans="1:8" ht="12">
      <c r="A294" s="35"/>
      <c r="B294" s="35"/>
      <c r="C294" s="35"/>
      <c r="D294" s="35"/>
      <c r="E294" s="35"/>
      <c r="F294" s="35"/>
      <c r="G294" s="35"/>
      <c r="H294" s="35"/>
    </row>
    <row r="295" spans="1:8" ht="12">
      <c r="A295" s="35"/>
      <c r="B295" s="35"/>
      <c r="C295" s="35"/>
      <c r="D295" s="35"/>
      <c r="E295" s="35"/>
      <c r="F295" s="35"/>
      <c r="G295" s="35"/>
      <c r="H295" s="35"/>
    </row>
    <row r="296" spans="1:8" ht="12">
      <c r="A296" s="35"/>
      <c r="B296" s="35"/>
      <c r="C296" s="35"/>
      <c r="D296" s="35"/>
      <c r="E296" s="35"/>
      <c r="F296" s="35"/>
      <c r="G296" s="35"/>
      <c r="H296" s="35"/>
    </row>
    <row r="297" spans="1:8" ht="12">
      <c r="A297" s="35"/>
      <c r="B297" s="35"/>
      <c r="C297" s="35"/>
      <c r="D297" s="35"/>
      <c r="E297" s="35"/>
      <c r="F297" s="35"/>
      <c r="G297" s="35"/>
      <c r="H297" s="35"/>
    </row>
    <row r="298" spans="1:8" ht="12">
      <c r="A298" s="35"/>
      <c r="B298" s="35"/>
      <c r="C298" s="35"/>
      <c r="D298" s="35"/>
      <c r="E298" s="35"/>
      <c r="F298" s="35"/>
      <c r="G298" s="35"/>
      <c r="H298" s="35"/>
    </row>
    <row r="299" spans="1:8" ht="12">
      <c r="A299" s="35"/>
      <c r="B299" s="35"/>
      <c r="C299" s="35"/>
      <c r="D299" s="35"/>
      <c r="E299" s="35"/>
      <c r="F299" s="35"/>
      <c r="G299" s="35"/>
      <c r="H299" s="35"/>
    </row>
    <row r="300" spans="1:8" ht="12">
      <c r="A300" s="35"/>
      <c r="B300" s="35"/>
      <c r="C300" s="35"/>
      <c r="D300" s="35"/>
      <c r="E300" s="35"/>
      <c r="F300" s="35"/>
      <c r="G300" s="35"/>
      <c r="H300" s="35"/>
    </row>
    <row r="301" spans="1:8" ht="12">
      <c r="A301" s="35"/>
      <c r="B301" s="35"/>
      <c r="C301" s="35"/>
      <c r="D301" s="35"/>
      <c r="E301" s="35"/>
      <c r="F301" s="35"/>
      <c r="G301" s="35"/>
      <c r="H301" s="35"/>
    </row>
    <row r="302" spans="1:8" ht="12">
      <c r="A302" s="35"/>
      <c r="B302" s="35"/>
      <c r="C302" s="35"/>
      <c r="D302" s="35"/>
      <c r="E302" s="35"/>
      <c r="F302" s="35"/>
      <c r="G302" s="35"/>
      <c r="H302" s="35"/>
    </row>
    <row r="303" spans="1:8" ht="12">
      <c r="A303" s="35"/>
      <c r="B303" s="35"/>
      <c r="C303" s="35"/>
      <c r="D303" s="35"/>
      <c r="E303" s="35"/>
      <c r="F303" s="35"/>
      <c r="G303" s="35"/>
      <c r="H303" s="35"/>
    </row>
    <row r="304" spans="1:8" ht="12">
      <c r="A304" s="35"/>
      <c r="B304" s="35"/>
      <c r="C304" s="35"/>
      <c r="D304" s="35"/>
      <c r="E304" s="35"/>
      <c r="F304" s="35"/>
      <c r="G304" s="35"/>
      <c r="H304" s="35"/>
    </row>
    <row r="305" spans="1:8" ht="12">
      <c r="A305" s="35"/>
      <c r="B305" s="35"/>
      <c r="C305" s="35"/>
      <c r="D305" s="35"/>
      <c r="E305" s="35"/>
      <c r="F305" s="35"/>
      <c r="G305" s="35"/>
      <c r="H305" s="35"/>
    </row>
    <row r="306" spans="1:8" ht="12">
      <c r="A306" s="35"/>
      <c r="B306" s="35"/>
      <c r="C306" s="35"/>
      <c r="D306" s="35"/>
      <c r="E306" s="35"/>
      <c r="F306" s="35"/>
      <c r="G306" s="35"/>
      <c r="H306" s="35"/>
    </row>
    <row r="307" spans="1:8" ht="12">
      <c r="A307" s="35"/>
      <c r="B307" s="35"/>
      <c r="C307" s="35"/>
      <c r="D307" s="35"/>
      <c r="E307" s="35"/>
      <c r="F307" s="35"/>
      <c r="G307" s="35"/>
      <c r="H307" s="35"/>
    </row>
    <row r="308" spans="1:8" ht="12">
      <c r="A308" s="35"/>
      <c r="B308" s="35"/>
      <c r="C308" s="35"/>
      <c r="D308" s="35"/>
      <c r="E308" s="35"/>
      <c r="F308" s="35"/>
      <c r="G308" s="35"/>
      <c r="H308" s="35"/>
    </row>
    <row r="309" spans="1:8" ht="12">
      <c r="A309" s="35"/>
      <c r="B309" s="35"/>
      <c r="C309" s="35"/>
      <c r="D309" s="35"/>
      <c r="E309" s="35"/>
      <c r="F309" s="35"/>
      <c r="G309" s="35"/>
      <c r="H309" s="35"/>
    </row>
    <row r="310" spans="1:8" ht="12">
      <c r="A310" s="35"/>
      <c r="B310" s="35"/>
      <c r="C310" s="35"/>
      <c r="D310" s="35"/>
      <c r="E310" s="35"/>
      <c r="F310" s="35"/>
      <c r="G310" s="35"/>
      <c r="H310" s="35"/>
    </row>
  </sheetData>
  <sheetProtection sheet="1" objects="1" scenarios="1"/>
  <protectedRanges>
    <protectedRange sqref="B12:B15 B19:C20" name="Range1"/>
  </protectedRanges>
  <mergeCells count="16">
    <mergeCell ref="A2:H2"/>
    <mergeCell ref="A3:H3"/>
    <mergeCell ref="A6:H6"/>
    <mergeCell ref="A7:H7"/>
    <mergeCell ref="A4:H4"/>
    <mergeCell ref="A5:H5"/>
    <mergeCell ref="A24:H24"/>
    <mergeCell ref="A8:H8"/>
    <mergeCell ref="A9:D9"/>
    <mergeCell ref="A77:H77"/>
    <mergeCell ref="A28:H28"/>
    <mergeCell ref="A25:H25"/>
    <mergeCell ref="A23:H23"/>
    <mergeCell ref="A53:H53"/>
    <mergeCell ref="A65:H65"/>
    <mergeCell ref="A18:D18"/>
  </mergeCells>
  <printOptions horizontalCentered="1"/>
  <pageMargins left="0.5" right="0.5" top="0.5" bottom="0.7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Hettgar</dc:creator>
  <cp:keywords/>
  <dc:description/>
  <cp:lastModifiedBy>rmcbride</cp:lastModifiedBy>
  <cp:lastPrinted>2005-08-12T17:20:54Z</cp:lastPrinted>
  <dcterms:created xsi:type="dcterms:W3CDTF">2005-01-21T18:41:24Z</dcterms:created>
  <dcterms:modified xsi:type="dcterms:W3CDTF">2005-08-12T17:21:11Z</dcterms:modified>
  <cp:category/>
  <cp:version/>
  <cp:contentType/>
  <cp:contentStatus/>
</cp:coreProperties>
</file>